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16860" windowHeight="11640" tabRatio="866" activeTab="2"/>
  </bookViews>
  <sheets>
    <sheet name="T1T - REFERÊNCIA DE PREÇO" sheetId="1" r:id="rId1"/>
    <sheet name="Resumo" sheetId="2" r:id="rId2"/>
    <sheet name="CRONOGRAMA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_5">#REF!</definedName>
    <definedName name="_xlnm.Print_Titles_4">('[2]Cronograma'!$A:$D,'[2]Cronograma'!$1:$8)</definedName>
    <definedName name="_xlnm.Print_Area" localSheetId="1">'Resumo'!$A$1:$F$62</definedName>
    <definedName name="_xlnm.Print_Area" localSheetId="0">'T1T - REFERÊNCIA DE PREÇO'!$A$1:$I$373</definedName>
    <definedName name="_xlnm.Print_Titles" localSheetId="1">'Resumo'!$4:$7</definedName>
    <definedName name="_xlnm.Print_Titles" localSheetId="0">'T1T - REFERÊNCIA DE PREÇO'!$1:$7</definedName>
  </definedNames>
  <calcPr fullCalcOnLoad="1" fullPrecision="0"/>
</workbook>
</file>

<file path=xl/sharedStrings.xml><?xml version="1.0" encoding="utf-8"?>
<sst xmlns="http://schemas.openxmlformats.org/spreadsheetml/2006/main" count="1381" uniqueCount="930">
  <si>
    <t>INTERRUPTOR , TRÊS TECLAS SIMPLES 10 A - 250 V</t>
  </si>
  <si>
    <t>CONDULETE 3/4" EM LIGA DE ALUMÍNIO FUNDIDO TIPO "C" - FORNECIMENTO INSTALACAO</t>
  </si>
  <si>
    <t>CONDULETE 3/4" EM LIGA DE ALUMÍNIO FUNDIDO TIPO "E" - FORNECIMENTO E INSTALACAO</t>
  </si>
  <si>
    <t>CONDULETE TIPO TB EM ALUMÍNIO PARA ELETRODUTO ROSCADO D = 3/4"</t>
  </si>
  <si>
    <t>CAIXA DE PASSAGEM 15 x 15 CM EM CHAPA DE FERRO COM TAMPA CEGA</t>
  </si>
  <si>
    <t>ELETROCALHA LISA GALVANIZADA ELETROLÍTICA CHAPA 14 150 X 100 MM COM TAMPA, INCLUSIVE CONEXÃO</t>
  </si>
  <si>
    <t xml:space="preserve"> 10. 11</t>
  </si>
  <si>
    <t xml:space="preserve"> 10. 12</t>
  </si>
  <si>
    <t xml:space="preserve"> 10. 13</t>
  </si>
  <si>
    <t xml:space="preserve"> 10. 14</t>
  </si>
  <si>
    <t xml:space="preserve"> 12. 17</t>
  </si>
  <si>
    <t>CONECTOR REFORÇADO EM BRONZE PARA CONEXÃO DE DOIS CABOS #50mm²</t>
  </si>
  <si>
    <t xml:space="preserve"> 12. 18</t>
  </si>
  <si>
    <t>CAIXA DE INSPEÇÃO DE ATERRAMENTO EM PVC COM TAMPA DE FERRO FUNDIDO Ø30cm</t>
  </si>
  <si>
    <t xml:space="preserve"> 12. 19</t>
  </si>
  <si>
    <t xml:space="preserve"> 12. 20</t>
  </si>
  <si>
    <t>ABRAÇADEIRA DO TIPO "D" COM CUNHA Ø1"</t>
  </si>
  <si>
    <t xml:space="preserve"> 12. 21</t>
  </si>
  <si>
    <t>TERMINAL AÉREO EM AÇO GALVANIZADO A FOGO h=25cm Ø3/8" COM BANDEIRA</t>
  </si>
  <si>
    <t xml:space="preserve"> 12. 22</t>
  </si>
  <si>
    <t>CONECTOR DE PRESSÃO EM AÇO GALVANIZADO A FOGO, COM RABICHO DE ROSCA MECÂNICA Ø3/8" E CABO #50mm²</t>
  </si>
  <si>
    <t>SOLDA EXOTÉRMICA CABO-HASTE</t>
  </si>
  <si>
    <t>CHAPISCO TRACO 1:3 (CIMENTO E AREIA), ESPESSURA 0,5CM, PREPARO MANUAL</t>
  </si>
  <si>
    <t>PISO CIMENTADO LISO DESEMPENADO, TRACO 1:3 (CIMENTO E AREIA), ESPESSURA 3,0CM, PREPARO MANUAL</t>
  </si>
  <si>
    <t>22.</t>
  </si>
  <si>
    <t>22.01</t>
  </si>
  <si>
    <t>22.02</t>
  </si>
  <si>
    <t>22.03</t>
  </si>
  <si>
    <t>22.04</t>
  </si>
  <si>
    <t>22.05</t>
  </si>
  <si>
    <t>23.</t>
  </si>
  <si>
    <t>23.01</t>
  </si>
  <si>
    <t>23.02</t>
  </si>
  <si>
    <t>23.03</t>
  </si>
  <si>
    <t>24.</t>
  </si>
  <si>
    <t>24.01</t>
  </si>
  <si>
    <t>24.02</t>
  </si>
  <si>
    <t>01.01</t>
  </si>
  <si>
    <t>01.02</t>
  </si>
  <si>
    <t>01.03</t>
  </si>
  <si>
    <t>01.04</t>
  </si>
  <si>
    <t>01.04.01</t>
  </si>
  <si>
    <t>01.04.02</t>
  </si>
  <si>
    <t>01.05</t>
  </si>
  <si>
    <t>01.05.01</t>
  </si>
  <si>
    <t>01.05.02</t>
  </si>
  <si>
    <t>01.06</t>
  </si>
  <si>
    <t>01.06.01</t>
  </si>
  <si>
    <t>01.06.02</t>
  </si>
  <si>
    <t xml:space="preserve">CAIXA D´ÁGUA 5000 LITROS FIBRA COM TAMPA </t>
  </si>
  <si>
    <t xml:space="preserve"> 06. 01. 24</t>
  </si>
  <si>
    <t xml:space="preserve"> 06. 01. 25</t>
  </si>
  <si>
    <t>EXPURGO HOSPITALAR EM AÇO INOX. FISHER INOX OU EQUIVALENTE, INCLUSIVE SIFÃO EM AÇO INOX</t>
  </si>
  <si>
    <t>PLACA FOTOLUMINESCENTE "E5" - 300 X 300 MM</t>
  </si>
  <si>
    <t>ELETROCALHA PERFURADA GALVANIZADA ELETROLÍTICA CHAPA 14 - 150 X 100 MM COM TAMPA,  INCLUSIVE CONEXÃO</t>
  </si>
  <si>
    <t>LUMINÁRIA DE EMBUTIR PARA 2 LÂMPADAS FLUORESCENTES TUBULARES DE 32W. APROPRIADA PARA FORRO DE GESSO OU MODULADO COM PERFIL "T" DE ABA 25mm. CORPO EM CHAPA DE AÇO TRATADA COM ACABAMENTO EM PINTURA ELETROSTÁTICA EPÓXI-PÓ NA COR BRANCA. REFLETOR E ALETAS PARABÓLICAS EM ALUMÍNIO ANODIZADO DE ALTO BRILHO. EQUIPADA COM PORTA-LÂMPADA ANTIVIBRATÓRIO EM POLICARBONATO, COM TRAVA DE SEGURANÇA E PROTEÇÃO CONTRA AQUECIMENTO NOS CONTATOS. REF.: MOD.: 2001 2xT26-32W, DA ITAIM OU EQUIVALENTE - COMPLETA</t>
  </si>
  <si>
    <t>INC-ABR-005</t>
  </si>
  <si>
    <t>INC-EXT-016</t>
  </si>
  <si>
    <t>INC-LUM-005</t>
  </si>
  <si>
    <t>INC-PLA-015</t>
  </si>
  <si>
    <t>INC-PLA-035</t>
  </si>
  <si>
    <t>INC-PLA-005</t>
  </si>
  <si>
    <t>TER-ESC-035</t>
  </si>
  <si>
    <t>TER-REG-005</t>
  </si>
  <si>
    <t>TER-REA-005</t>
  </si>
  <si>
    <t>DRE-TUB-005</t>
  </si>
  <si>
    <t>DRE-TUB-010</t>
  </si>
  <si>
    <t>DRE-TUB-015</t>
  </si>
  <si>
    <t>DRE-TUB-020</t>
  </si>
  <si>
    <t>DRE-TUB-025</t>
  </si>
  <si>
    <t>DRE-TUB-030</t>
  </si>
  <si>
    <t>HID-CSX-165</t>
  </si>
  <si>
    <t>HID-CXS-170</t>
  </si>
  <si>
    <t>HID-CXS-210</t>
  </si>
  <si>
    <t>ELE-ELE-010</t>
  </si>
  <si>
    <t>ELE-ELE-015</t>
  </si>
  <si>
    <t>ELE-ELE-055</t>
  </si>
  <si>
    <t>ELE-ELE-060</t>
  </si>
  <si>
    <t>ELE-INT-015</t>
  </si>
  <si>
    <t>ELE-INT-095</t>
  </si>
  <si>
    <t>ELE-INT-010</t>
  </si>
  <si>
    <t>ELE-INT-125</t>
  </si>
  <si>
    <t>ELE-PLA-010</t>
  </si>
  <si>
    <t>ELE-PLA-015</t>
  </si>
  <si>
    <t>ELE-PLA-030</t>
  </si>
  <si>
    <t>ELE-CON-065</t>
  </si>
  <si>
    <t>ELE-CON-030</t>
  </si>
  <si>
    <t>ELE-CON-010</t>
  </si>
  <si>
    <t>ELE-CON-105</t>
  </si>
  <si>
    <t>ELE-CON-220</t>
  </si>
  <si>
    <t>ELE-CON-070</t>
  </si>
  <si>
    <t>ELE-CON-225</t>
  </si>
  <si>
    <t>ELE-CXS-370</t>
  </si>
  <si>
    <t>ELE-COR-030</t>
  </si>
  <si>
    <t>ELE-CAB-010</t>
  </si>
  <si>
    <t>ELE-CAB-015</t>
  </si>
  <si>
    <t>ELE-CAB-020</t>
  </si>
  <si>
    <t>ELE-CAL-065</t>
  </si>
  <si>
    <t>ELE-CAL-025</t>
  </si>
  <si>
    <t>ELE-PER-005</t>
  </si>
  <si>
    <t>ELE-TOM-010</t>
  </si>
  <si>
    <t>ELE-TOM-030</t>
  </si>
  <si>
    <t>SPDA-ABR-005</t>
  </si>
  <si>
    <t>CAB-CAB-005</t>
  </si>
  <si>
    <t>CAB-CAB-015</t>
  </si>
  <si>
    <t>CAB-PATCH-020</t>
  </si>
  <si>
    <t>CAB-RACK-010</t>
  </si>
  <si>
    <t>CAB-RACK-015</t>
  </si>
  <si>
    <t>CAB-RACK-020</t>
  </si>
  <si>
    <t>CAB-TOM-020</t>
  </si>
  <si>
    <t>CAB-RACK-005</t>
  </si>
  <si>
    <t>ELE-CON-110</t>
  </si>
  <si>
    <t>SPDA-TER-050</t>
  </si>
  <si>
    <t>ELE-HAS-005</t>
  </si>
  <si>
    <t>ELE-ELE-105</t>
  </si>
  <si>
    <t>ELE-CON-015</t>
  </si>
  <si>
    <t>SPDA-TER-010</t>
  </si>
  <si>
    <t>SPDA-COM-035</t>
  </si>
  <si>
    <t>ESQ-FOL-020 + ESQ-MAR-015</t>
  </si>
  <si>
    <t>ESQ-FOL-025 + ESQ-MAR-020</t>
  </si>
  <si>
    <t>ESQ-POR-036</t>
  </si>
  <si>
    <t>FRG-FEC-010</t>
  </si>
  <si>
    <t>SINAP-11475</t>
  </si>
  <si>
    <t>SINAP-3108</t>
  </si>
  <si>
    <t>SER-POR-045</t>
  </si>
  <si>
    <t>SER-POR-070</t>
  </si>
  <si>
    <t>SER-ALÇ-005</t>
  </si>
  <si>
    <t>VER-CHA-006</t>
  </si>
  <si>
    <t>REV-EMB-005</t>
  </si>
  <si>
    <t>REV-AZU-011</t>
  </si>
  <si>
    <t>REV-GRA-005</t>
  </si>
  <si>
    <t>REV-PAS-005</t>
  </si>
  <si>
    <t>FUN-LAS-005</t>
  </si>
  <si>
    <t>PIS-CON-010</t>
  </si>
  <si>
    <t>PIS-CIM-030</t>
  </si>
  <si>
    <t>REV-POR-010</t>
  </si>
  <si>
    <t>ROD-CER-005</t>
  </si>
  <si>
    <t>ROD-GRA-010</t>
  </si>
  <si>
    <t>SOL-GRA-005</t>
  </si>
  <si>
    <t>PEI-GRA-005</t>
  </si>
  <si>
    <t>VID-ESP-005</t>
  </si>
  <si>
    <t>PIN-SEL-005</t>
  </si>
  <si>
    <t>PIN-ONE-005</t>
  </si>
  <si>
    <t>PIN-EMA-015</t>
  </si>
  <si>
    <t>PIN-ESM-015</t>
  </si>
  <si>
    <t>PIN-ESM-005</t>
  </si>
  <si>
    <t>PIN-TEX-005</t>
  </si>
  <si>
    <t>BAN-GRA-010</t>
  </si>
  <si>
    <t>BAN-ROD-010</t>
  </si>
  <si>
    <t>BAN-ARD-010</t>
  </si>
  <si>
    <t>URB-PAS-006</t>
  </si>
  <si>
    <t>PIS-LAD-030</t>
  </si>
  <si>
    <t>PAI-GRA-015</t>
  </si>
  <si>
    <t>TERRAPLENAGEM</t>
  </si>
  <si>
    <t>TER-ESC-005</t>
  </si>
  <si>
    <t>ESCAVAÇÃO MECÂNICA COM TRATOR, INCLUSIVE TRANSPORTE ATÉ 50 M EM MATERIAL DE 1ª CATEGORIA</t>
  </si>
  <si>
    <t>TER-ATE-010</t>
  </si>
  <si>
    <t>ATERRO COMPACTADO COM PLACA VIBRATÓRIA</t>
  </si>
  <si>
    <t>24.03</t>
  </si>
  <si>
    <t>REGULARIZAÇÃO E COMPACTAÇÃO DE TERRENO COM PLACA VIBRATÓRIA</t>
  </si>
  <si>
    <t>TER-REG-010</t>
  </si>
  <si>
    <t>CARGA DE MATERIAL DE QUALQUER NATUREZA SOBRE CAMINHÃO- MANUAL</t>
  </si>
  <si>
    <t>TRA-CAR-010</t>
  </si>
  <si>
    <t>TRA-CAM-015</t>
  </si>
  <si>
    <t xml:space="preserve">TRANSPORTE DE MATERIAL DE QUALQUER NATUREZA EM CAMINHÃO 2 KM &lt; DMT &lt;= 5 KM (DENTRO DO PERÍMETRO URBANO) </t>
  </si>
  <si>
    <t>M3 X KM</t>
  </si>
  <si>
    <t>TOTAL ITEM:  24</t>
  </si>
  <si>
    <t>24.04</t>
  </si>
  <si>
    <t>24.05</t>
  </si>
  <si>
    <t>FUNDAÇÃO</t>
  </si>
  <si>
    <t>25.01</t>
  </si>
  <si>
    <t>25.02</t>
  </si>
  <si>
    <t>25.03</t>
  </si>
  <si>
    <t>25.04</t>
  </si>
  <si>
    <t>25.05</t>
  </si>
  <si>
    <t>IMEC</t>
  </si>
  <si>
    <t>PROJETO EXECUTIVO DE FUNDAÇÃO</t>
  </si>
  <si>
    <t>EST-FOR-005</t>
  </si>
  <si>
    <t>FORMA E DESFORMA EM TÁBUAS DE PINHO, EXCLUSIVE ESCORAMENTO (3X)</t>
  </si>
  <si>
    <t>FUN-CON-095</t>
  </si>
  <si>
    <t>FORNECIMENTO E LANÇAMENTO DE CONCRETO ESTRUTURAL USINADO FCK &gt;=20 MPA, BRITA 1 EM FUNDAÇÃO</t>
  </si>
  <si>
    <t>ARM-AÇO-005</t>
  </si>
  <si>
    <t>CORTE, DOBRA E ARMAÇÃO DE AÇO CA-50 D &lt;= 12,5 MM</t>
  </si>
  <si>
    <t>ALV-EST-015</t>
  </si>
  <si>
    <t>ALVENARIA DE BLOCO DE CONCRETO CHEIO, CONCRETO FCK = 15 MPA E ARMAÇÃO E = 20 CM</t>
  </si>
  <si>
    <t>26.</t>
  </si>
  <si>
    <t xml:space="preserve">TOTAL ITEM:  26  </t>
  </si>
  <si>
    <t>TRA-CAÇ-015</t>
  </si>
  <si>
    <t>LIM-GER-005</t>
  </si>
  <si>
    <t>27.</t>
  </si>
  <si>
    <t>27.01</t>
  </si>
  <si>
    <t>27.02</t>
  </si>
  <si>
    <t>27.03</t>
  </si>
  <si>
    <t>27.04</t>
  </si>
  <si>
    <t>SINAP-00002706</t>
  </si>
  <si>
    <t>ENGENHEIRO CIVIL DE OBRA</t>
  </si>
  <si>
    <t>H</t>
  </si>
  <si>
    <t>SINAP-00004083</t>
  </si>
  <si>
    <t>ENCARREGADO DE OBRA</t>
  </si>
  <si>
    <t>SINAP-00010508</t>
  </si>
  <si>
    <t>VIGIA DE OBRA</t>
  </si>
  <si>
    <t>SINAP-00034786</t>
  </si>
  <si>
    <t>ESTAGIÁRIO ENGENHARIA</t>
  </si>
  <si>
    <t>LUMINÁRIA DE EMBUTIR PARA 2 LÂMPADAS FLUORESCENTES TUBULARES DE 32W. APROPRIADA PARA FORRO DE GESSO OU MODULADO COM PERFIL "T" DE ABA 25mm. CORPO / REFLETOR EM CHAPA DE AÇO TRATADA COM ACABAMENTO EM PINTURA ELETROSTÁTICA EPÓXI-PÓ NA COR BRANCA. DIFUSOR EM ACRÍLICO LEITOSO. EQUIPADA COM PORTA-LÂMPADA ANTIVIBRATÓRIO EM POLICARBONATO, COM TRAVA DE SEGURANÇA E PROTEÇÃO CONTRA AQUECIMENTO NOS CONTATOS. REF.: MOD.: 2109 2xT16-32W, DA ITAIM OU EQUIVALENTE -  COMPLETA</t>
  </si>
  <si>
    <t>LUMINÁRIA DE EMBUTIR PARA 2 LÂMPADAS FLUORESCENTES TUBULARES DE 16W. APROPRIADA PARA FORRO DE GESSO OU MODULADO COM PERFIL "T" DE ABA 25mm. CORPO / REFLETOR EM CHAPA DE AÇO TRATADA COM ACABAMENTO EM PINTURA ELETROSTÁTICA EPÓXI-PÓ NA COR BRANCA. DIFUSOR EM ACRÍLICO LEITOSO. EQUIPADA COM PORTA-LÂMPADA ANTIVIBRATÓRIO EM POLICARBONATO, COM TRAVA DE SEGURANÇA E PROTEÇÃO CONTRA AQUECIMENTO NOS CONTATOS. REF.: MOD.: 2109 2xT16-16W, DA ITAIM OU EQUIVALENTE - COMPLETA</t>
  </si>
  <si>
    <t>CAIXA ESTANQUE AQUATIC 4x2"</t>
  </si>
  <si>
    <t>CONDULETE METÁLICO REDONDO DO TIPO  MÚLTIPLO COM TAMPA DE UM FURO Ø3/4". REF.: DAISA OU EQUIVALENTE</t>
  </si>
  <si>
    <t>09.30</t>
  </si>
  <si>
    <t>09.31</t>
  </si>
  <si>
    <t>09.32</t>
  </si>
  <si>
    <t>09.33</t>
  </si>
  <si>
    <t>09.34</t>
  </si>
  <si>
    <t>09.35</t>
  </si>
  <si>
    <t>09.36</t>
  </si>
  <si>
    <t>09.37</t>
  </si>
  <si>
    <t>09.38</t>
  </si>
  <si>
    <t>09.39</t>
  </si>
  <si>
    <t>09.40</t>
  </si>
  <si>
    <t>PRENSA CABO METÁLICO Ø3/4" (FURO DE 7 A 15mm) PARA USO DIRETO EM DAILET. REF.: DAISA OU EQUIVALENTE</t>
  </si>
  <si>
    <t>CAIXA DE DERIVAÇÃO PARA ELETRODUTOS, COM LUVA ROSQUEADA EM PVC, Ø2” - REF.: MEGA OU EQUIVALENTE</t>
  </si>
  <si>
    <t>CAIXA DE PASSAGEM 15x15cm COM TAMPA REVERSÍVEL. CONSTRUÍDA EM LIGA DE ALUMÍNIO SILÍCIO, FUNDIDA EM MOLDE PERMANENTE, DE BOM ACABAMENTO, ALTA RESISTÊNCIA MECÂNICA E À PROVA CORROSÃO. TAMPA LISA FIXADA POR PARAFUSOS DE AÇO GALVANIZADO, DOTADAS DE JUNTA DE VEDAÇÃO. REF.: CP-1515-10 DA WETZEL OU EQUIVALENTE</t>
  </si>
  <si>
    <t>INTERRUPTOR INTERMEDIÁRIO SIMPLES, 10A/250V. REF.: PIALPLUS DA LEGRAND OU EQUIVALENTE</t>
  </si>
  <si>
    <t>RACK METÁLICO FECHADO DE PAREDE 19"x12Us. PROF.: 570mm COM PORTA DE VIDRO. REF.: MINIRACKS 19" DA REDE RACK OU EQUIVALENTE</t>
  </si>
  <si>
    <t>SWITCH ETHERNET PADRÃO 19". REF.: SWITCH BASELINE 2952-SFP PLUS - 48 PORTAS + 4 PORTAS GIGABIT SFP DA 3COM OU EQUIVALENTE</t>
  </si>
  <si>
    <t>NO-BREAK ENTRADA 100-240Vac SAÍDA 115Vac 1,2kVA E AUTONOMIA MÍNIMA DE 20 MINUTOS. REF.:  SPWR1200 DA ENGETRON OU EQUIVALENTE</t>
  </si>
  <si>
    <t>BARRA CHATA DE ALUMÍNIO 7/8" X 1/8" X 3M - FORNECIMENTO E INSTALAÇÃO</t>
  </si>
  <si>
    <t>ELETRODUTO DE AÇO GALVANIZADO PESADO INCLUSIVE CONEXÕES D = 1" - FORNECIMENTO E INSTALAÇÃO</t>
  </si>
  <si>
    <t>BUCHA DE NYLON Nº 6. REF.: TERMOTECNICA OU EQUIVALENTE  - FORNECIMENTO E INSTALAÇÃO</t>
  </si>
  <si>
    <t>EST-MET-005</t>
  </si>
  <si>
    <t>ALV-TIJ-025</t>
  </si>
  <si>
    <t>DIV-PAI-010</t>
  </si>
  <si>
    <t>DIV-PED-015</t>
  </si>
  <si>
    <t>COB-TEL-045</t>
  </si>
  <si>
    <t>COB-CUM-015</t>
  </si>
  <si>
    <t>PLU-CAL-015</t>
  </si>
  <si>
    <t>IMP-CAM-005</t>
  </si>
  <si>
    <t>IMP-COB-010</t>
  </si>
  <si>
    <t>IMP-ASF-005</t>
  </si>
  <si>
    <t>IMP-PRO-005</t>
  </si>
  <si>
    <t>JUN-DIL-005</t>
  </si>
  <si>
    <t>HID-TUB-005</t>
  </si>
  <si>
    <t>HID-TUB-010</t>
  </si>
  <si>
    <t>HID-TUB-015</t>
  </si>
  <si>
    <t>HID-TUB-025</t>
  </si>
  <si>
    <t>HID-TUB-030</t>
  </si>
  <si>
    <t>HID-TUB-035</t>
  </si>
  <si>
    <t>HID-TUB-078</t>
  </si>
  <si>
    <t>HID-TUB-045</t>
  </si>
  <si>
    <t>HID-TUB-050</t>
  </si>
  <si>
    <t>HID-TUB-055</t>
  </si>
  <si>
    <t>MET-TUB-015</t>
  </si>
  <si>
    <t>SINAP-37105</t>
  </si>
  <si>
    <t>MET-BOL-005</t>
  </si>
  <si>
    <t>BUCHA DE REDUÇÃO 75 X 50 MM - FORNECIMENTO E INSTALAÇÃO</t>
  </si>
  <si>
    <t>SINAP-00821</t>
  </si>
  <si>
    <t>SINAP-74051/001</t>
  </si>
  <si>
    <t>SINAP-74051/002</t>
  </si>
  <si>
    <t>SINAP-74166/001</t>
  </si>
  <si>
    <t>SINAP-40777</t>
  </si>
  <si>
    <t>SINAP-72292</t>
  </si>
  <si>
    <t>SINAP-74102/001</t>
  </si>
  <si>
    <t>SINAP-74218/001</t>
  </si>
  <si>
    <t>SINAP-74217/002</t>
  </si>
  <si>
    <t>LOU-VAS-010</t>
  </si>
  <si>
    <t>LOU-VAS-015</t>
  </si>
  <si>
    <t>LOU-BOJ-010</t>
  </si>
  <si>
    <t>LOU-CUB-005</t>
  </si>
  <si>
    <t>LOU-LAV-010</t>
  </si>
  <si>
    <t>LOU-LAV-015</t>
  </si>
  <si>
    <t>LOU-TAN-015</t>
  </si>
  <si>
    <t>MET-DUC-005</t>
  </si>
  <si>
    <t>MET-CHU-025</t>
  </si>
  <si>
    <t>MET-TOR-030</t>
  </si>
  <si>
    <t>MET-TOR-020</t>
  </si>
  <si>
    <t>MET-TOR-015</t>
  </si>
  <si>
    <t>MET-BOI-015</t>
  </si>
  <si>
    <t>HID-REG-010</t>
  </si>
  <si>
    <t>HID-REG-075</t>
  </si>
  <si>
    <t>HID-REG-080</t>
  </si>
  <si>
    <t>HID-REG-090</t>
  </si>
  <si>
    <t>HID-REG-020</t>
  </si>
  <si>
    <t>HID-REG-035</t>
  </si>
  <si>
    <t>HID-REG-040</t>
  </si>
  <si>
    <t>HID-REG-045</t>
  </si>
  <si>
    <t>MET-VAL-015</t>
  </si>
  <si>
    <t>ACE-BAR-005</t>
  </si>
  <si>
    <t>ACE-BAR-020</t>
  </si>
  <si>
    <t>ACE-BAR-035</t>
  </si>
  <si>
    <t>ACE-BAN-010</t>
  </si>
  <si>
    <t>MET-LI-005</t>
  </si>
  <si>
    <t>ACE-PAP-020</t>
  </si>
  <si>
    <t>ACE-SAB-020</t>
  </si>
  <si>
    <t>ACE-CAB-015</t>
  </si>
  <si>
    <t>HID-GRE-015</t>
  </si>
  <si>
    <t>HID-GRE-020</t>
  </si>
  <si>
    <t>CONDULETE METÁLICO REDONDO DO TIPO  MÚLTIPLO COM TAMPA DE UM FURO ∅1". REF.: DAISA OU EQUIVALENTE</t>
  </si>
  <si>
    <t>JO2  - JANELA BASCULANTE EM VIDRO TEMPERADO INCOLOR 8 MM , COM PELÍCULA JATEADA - ACABAMENTOS EM ALUMINIO ANODIZ. NATURAL - 317 X 70 CM</t>
  </si>
  <si>
    <t>JO5 - JANELA BASCULANTE EM VIDRO TEMPERADO INCOLOR 8 MM , COM PELICULA JATEADA - ACABAMENTOS EM ALUMINIO ANODIZ. NATURAL - 75 X 70 CM</t>
  </si>
  <si>
    <t>JO6 - JANELA BASCULANTE EM VIDRO TEMPERADO INCOLOR 8 MM, COM PELÍCULA JATEADA - ACABAMENTOS EM ALUMINIO ANODIZ. NATURAL - 125 x 70 CM</t>
  </si>
  <si>
    <t>JO7- JANELA BASCULANTE EM VIDRO TEMPERADO INCOLOR 8 MM, COM PELÍCULA JATEADA - ACABAMENTOS EM ALUMINIO ANODIZ. NATURAL - 165 x 70 CM</t>
  </si>
  <si>
    <t>JO9 - JANELA BASCULANTE EM VIDRO TEMPERADO INCOLOR 8 MM, COM PELÍCULA JATEADA - ACABAMENTOS EM ALUMINIO ANODIZ. NATURAL - 85 X 70 CM</t>
  </si>
  <si>
    <t>J10 - JANELA BASCULANTE EM VIDRO TEMPERADO INCOLOR 8 MM - ACABAMENTOS EM ALUMINIO ANODIZ. NATURAL - 826 X 160 CM</t>
  </si>
  <si>
    <t>J11 - JANELA BASCULANTE EM VIDRO TEMPERADO INCOLOR 8 MM, COM PELÍCULA JATEADA - ACABAMENTOS EM ALUMINIO ANODIZ. NATURAL - 205 X 70 CM</t>
  </si>
  <si>
    <t>J12 - JANELA BASCULANTE EM VIDRO TEMPERADO INCOLOR 8 MM, COM PELÍCULA JATEADA - ACABAMENTOS EM ALUMINIO ANODIZ. NATURAL - 117 x 70 CM</t>
  </si>
  <si>
    <t>J15 - JANELA CORRER EM VIDRO TEMPERADO INCOLOR 8 MM - ACABAMENTOS EM ALUMINIO ANODIZ. NATURAL - 205 x 110 CM</t>
  </si>
  <si>
    <t>P245 - PORTA DE CORRER EM VIDRO TEMPERADO INCOLOR, 10 MM ACAB. EM ALUMINIO - 245 X 260 CM</t>
  </si>
  <si>
    <t>P75 - PORTA DE ABRIR EM VIDRO TEMPERADO INCOLOR, 10 MM ACAB. EM ALUMINIO -75 X 300 CM</t>
  </si>
  <si>
    <t>P205 - PORTA DE CORRER EM VIDRO TEMPERADO INCOLOR, 10 MM ACAB. EM ALUMINIO -  205 X 210 CM</t>
  </si>
  <si>
    <t>PF120 - PORTA DE ABRIR 2 FOLHAS  EM VENEZIANA COM TELA MOSQUETEIRO - 120 X 210 CM</t>
  </si>
  <si>
    <t>PT2 - PORTÃO VENEZIANA DE ABRIR 2 FOLHAS - 250 X 200 CM</t>
  </si>
  <si>
    <t>PLACA DE SINALIZAÇÃO EM ACRÍLICO BRANCO COM ARTE ADESIVADA NA COR AZUL C100, M70, Y0, K0  REF.: 3M OU EQUIVALENTE</t>
  </si>
  <si>
    <t>25.</t>
  </si>
  <si>
    <t>RESUMO GERAL</t>
  </si>
  <si>
    <t xml:space="preserve">Quant.  </t>
  </si>
  <si>
    <t>OBRA: UNIDADE BÁSICA DE SAUDE - T1T</t>
  </si>
  <si>
    <t>P80A - PORTA DE ABRIR EM VIDRO TEMPERADO INCOLOR COM PELÍCULA, 10 MM ACAB. EM ALUMINIO -  80 X 260 CM</t>
  </si>
  <si>
    <t>PREÇO COM BDI - 27 %</t>
  </si>
  <si>
    <t>IIO-PLA-005</t>
  </si>
  <si>
    <t>IIO-BAR-046</t>
  </si>
  <si>
    <t>IIO-LIG-015</t>
  </si>
  <si>
    <t>IIO-LIG-010</t>
  </si>
  <si>
    <t>MUR-BLO-015</t>
  </si>
  <si>
    <t>PIN-ACR-010</t>
  </si>
  <si>
    <t>COTAÇÃO</t>
  </si>
  <si>
    <t>AND-FOR-005</t>
  </si>
  <si>
    <t>JP1 - PORTA PIVOTANTE, VIDRO TEMPERADO 10MM, INCOLOR,   ABRIR. LARGURA: 150CM. ALTURA: 210CM. BANDEIRA FIXA, COM O MESMO VIDRO. FERRAGENS EM INOX - 150 X 260 CM</t>
  </si>
  <si>
    <t xml:space="preserve"> 15. 24</t>
  </si>
  <si>
    <t>PV1- PORTA DE ABRIR 2 FOLHAS VENEZIANA -120 X 100 CM</t>
  </si>
  <si>
    <t xml:space="preserve"> 14. 01. 06</t>
  </si>
  <si>
    <t xml:space="preserve">PORTA  PVC SANFONADA 80 X 180 CM </t>
  </si>
  <si>
    <t>J18  - JANELA BASCULANTE EM VIDRO TEMPERADO INCOLOR 8 MM - ACABAMENTOS EM ALUMINIO ANODIZ. NATURAL - 410 x 95 CM</t>
  </si>
  <si>
    <t>DATA:</t>
  </si>
  <si>
    <t>LUMINÁRIA RETANGULAR DE SOBREPOR TIPO ARANDELA PARA 1 LÂMPADA FLUORESCENTE COMPACTA DE 23W.  INSTALADA A 220cm DO PISO ACABADO OU CONFORME INDICAÇÃO EM PLANTA. CORPO EM CHAPA DE AÇO TRATADA COM PINTURA ELETROSTÁTICA EPÓXI-PÓ NA COR BRANCA. DIFUSOR EM VIDRO PLANO TEMPERADO JATEADO. REF.: MOD.: OLIVINO 1xTC-TSE-23W  DA ITAIM OU EQUIVALENTE, FORNECIDA COM 1 LÂMPADA FLUORESCENTE COMPACTA DE 23W-220V.  COMPLETA</t>
  </si>
  <si>
    <t>QUADRO DE DISTRIBUICAO DE ENERGIA EM CHAPA METALICA, DE SOBREPOR, COM PORTA, PARA 120 DISJUNTORES TERMOMAGNETICOS MONOPOLARES, SEM DISPOSITIVO PARA CHAVE GERAL, COM BARRAMENTO TRIFASICO E NEUTRO, FORNECIMENTO E INSTALACAO, CONFORME DIAGRAMA UNIFILAR PR 04/05</t>
  </si>
  <si>
    <t>09.23.01</t>
  </si>
  <si>
    <t>09.23.02</t>
  </si>
  <si>
    <t>09.23.03</t>
  </si>
  <si>
    <t>09.24</t>
  </si>
  <si>
    <t>09.25</t>
  </si>
  <si>
    <t>09.26</t>
  </si>
  <si>
    <t>09.27</t>
  </si>
  <si>
    <t>09.28</t>
  </si>
  <si>
    <t>09.29</t>
  </si>
  <si>
    <t>PLACA EM AÇO INOX ESCOVADO 250 X 32CM DOBRADA NA BORDA PARA ENQUADRAMENTO CONFORME DIAGRAMAÇÃO. O FUNDO SERÁ EM PELÍCULA NA COR AZUL C100, M70, Y0, K0  REF.: 3M OU EQUIVALENTE COM LETRAS ADESIVADAS NA COR BRANCA COM LETRA FONTE "GOTHAN BLACK"</t>
  </si>
  <si>
    <t>PERFILADO LISO EM CHAPA DE AÇO , DIMENSÕES 19 X 38 MM</t>
  </si>
  <si>
    <t>TIRANTE ROSQUEADO DE 1/4”. REF.: MEGA OU EQUIVALENTE</t>
  </si>
  <si>
    <t>BRAÇADEIRA DO TIPO “D” CUNHA DN  3/4"</t>
  </si>
  <si>
    <t>SUSPENSÃO PARA TIRANTE. REF.: MEGA OU EQUIVALENTE</t>
  </si>
  <si>
    <t>CHUMBADOR CBA – 1/4” X 2”. REF.: MEGA OU EQUIVALENTE</t>
  </si>
  <si>
    <t>MÊS REF.:</t>
  </si>
  <si>
    <t>17.01</t>
  </si>
  <si>
    <t>17.02</t>
  </si>
  <si>
    <t>17.03</t>
  </si>
  <si>
    <t>17.04</t>
  </si>
  <si>
    <t>17.05</t>
  </si>
  <si>
    <t>TEXTURA TIPO GRAFIATO SOBRE PAREDE, LIXAMENTO E FUNDO SELADOR - PIGUIMENTADA NA COR AZUL MINERAL E329</t>
  </si>
  <si>
    <t xml:space="preserve">TEXTURA TIPO GRAFIATO SOBRE PAREDE, LIXAMENTO E FUNDO SELADOR - PIGUIMENTADA NA COR GOIABADA R243 </t>
  </si>
  <si>
    <t xml:space="preserve">Item           </t>
  </si>
  <si>
    <t xml:space="preserve">Descricao      </t>
  </si>
  <si>
    <t xml:space="preserve">Unidade        </t>
  </si>
  <si>
    <t xml:space="preserve">Quantidade     </t>
  </si>
  <si>
    <t xml:space="preserve">Pr. Unitario   </t>
  </si>
  <si>
    <t xml:space="preserve">Pr. Total      </t>
  </si>
  <si>
    <t xml:space="preserve"> </t>
  </si>
  <si>
    <t>SERVIÇOS PRELIMIARES</t>
  </si>
  <si>
    <t>UN</t>
  </si>
  <si>
    <t>PLACA DE OBRA EM CHAPA DE ACO GALVANIZADO</t>
  </si>
  <si>
    <t>M2</t>
  </si>
  <si>
    <t>BARRACAO DE OBRA PARA ALOJAMENTO/ESCRITORIO, PISO EM PINHO 3A, PAREDES EM COMPENSADO 10MM, COBERTURA EM TELHA AMIANTO 6MM, INCLUSO INSTALACOES ELETRICAS E ESQUADRIAS</t>
  </si>
  <si>
    <t>M</t>
  </si>
  <si>
    <t>INSTALAÇÕES PROVISORIAS</t>
  </si>
  <si>
    <t>INSTALACAO PROVISORIA DE AGUA/ESGOTO INCLUSIVE RESERVATORIO</t>
  </si>
  <si>
    <t>INSTALACAO PROVISORIA DE ENERGIA ELETRICA</t>
  </si>
  <si>
    <t>ANDAIME</t>
  </si>
  <si>
    <t xml:space="preserve">TOTAL ITEM:  01   </t>
  </si>
  <si>
    <t>KG</t>
  </si>
  <si>
    <t>M3</t>
  </si>
  <si>
    <t xml:space="preserve">TOTAL ITEM:  02   </t>
  </si>
  <si>
    <t>ALVENARIAS E DIVISÕES</t>
  </si>
  <si>
    <t>DIVISORIA 35MM PAINEL CEGO MIOLO COLMEIA REVESTIDA C/CHAPA LAMINADA EM CORES FIBRA MADEIRA PRENSADA C/MONTANTES ALUMINIO ANODIZADO NATURAL EM"L" "T" OU "X" INCL PORTAS EXCL SUAS FERRAGENS.</t>
  </si>
  <si>
    <t>DIVISORIA EM GRANITO CINZA CORUMBÁ POLIDO H= 180 CM, INCLUSIVE FERRAGENS EM LATÃO CROMADO</t>
  </si>
  <si>
    <t xml:space="preserve">TOTAL ITEM:  03   </t>
  </si>
  <si>
    <t>COBERTURAS</t>
  </si>
  <si>
    <t>FABRICAÇÃO, FORNECIMENTO E INSTALAÇÃO DE CHAPIM EM CHAPA DE AÇO GALVANIZADA CONFORME PROJETO</t>
  </si>
  <si>
    <t>FABRICAÇÃO, FORNECIMENTO E INSTALAÇÃO DE CALHA METÁLICA CONJUGADA EM CHAPIM EM CHAPA DE AÇO GALVANIZADO CONFORME PROJETO</t>
  </si>
  <si>
    <t>FABRICAÇÃO, FORNECIMENTO E INSTALAÇÃO DE RUFOS EM CHAPA DE AÇO GALVANIZADA CONFORME PROJETO</t>
  </si>
  <si>
    <t xml:space="preserve">TOTAL ITEM:  04   </t>
  </si>
  <si>
    <t xml:space="preserve">TOTAL ITEM:  05   </t>
  </si>
  <si>
    <t>IMPERMEABILIZAÇÕES E ISOLAMENTO</t>
  </si>
  <si>
    <t>CAMADA DE TRANSIÇÃO COM GEOTEXTIL 200G/M2  - FORNECIMENTO E COLOCAÇÃO</t>
  </si>
  <si>
    <t>CAMADA DE REGULARIZAÇÃO ARGAMASSA TRAÇO 1:3, ESPESSURA MÉDIA 3,0 CM</t>
  </si>
  <si>
    <t>IMPERMEABILIZAÇÃO COM ARGAMASSA POLIMÉRICA COM CONSUMO DE 5,0KG/M², ESTRUTURADA COM TELA POLIÉSTER RESINADA MALHA DE 3X3 MM</t>
  </si>
  <si>
    <t>JUNTA EM MASTIQUE POLIURETANO (MASTIQUE PERIMETRAL) 2X2 CM</t>
  </si>
  <si>
    <t xml:space="preserve">TOTAL ITEM:  06   </t>
  </si>
  <si>
    <t>INSTALAÇÃO HIDRO-SANITÁRIA</t>
  </si>
  <si>
    <t>TUBULAÇÕES E CONEXÕES</t>
  </si>
  <si>
    <t>TUBO PVC SOLDAVEL AGUA FRIA DN 20MM, INCLUSIVE CONEXOES - FORNECIMENTO E INSTALACAO</t>
  </si>
  <si>
    <t>TUBO PVC SOLDAVEL AGUA FRIA DN 25MM, INCLUSIVE CONEXOES - FORNECIMENTO E INSTALACAO</t>
  </si>
  <si>
    <t>TUBO PVC SOLDAVEL AGUA FRIA DN 32MM, INCLUSIVE CONEXOES - FORNECIMENTO E INSTALACAO</t>
  </si>
  <si>
    <t>TUBO PVC SOLDAVEL AGUA FRIA DN 50 MM, INCLUSIVE CONEXOES - FORNECIMENTO E INSTALACAO</t>
  </si>
  <si>
    <t>TUBO PVC SOLDAVEL AGUA FRIA DN 60 MM, INCLUSIVE CONEXOES - FORNECIMENTO E INSTALACAO</t>
  </si>
  <si>
    <t>TUBO PVC ESGOTO JS PREDIAL DN 40MM, INCLUSIVE CONEXOES - FORNECIMENTO E INSTALACAO</t>
  </si>
  <si>
    <t>TUBO PVC ESGOTO PREDIAL DN 50MM, INCLUSIVE CONEXOES - FORNECIMENTO E INSTALACAO</t>
  </si>
  <si>
    <t>TUBO PVC ESGOTO PREDIAL DN 75MM, INCLUSIVE CONEXOES - FORNECIMENTO E INSTALACAO</t>
  </si>
  <si>
    <t>TUBO PVC ESGOTO PREDIAL DN 100MM, INCLUSIVE CONEXOES - FORNECIMENTO E INSTALACAO</t>
  </si>
  <si>
    <t>TUBO DESCARGA VDE COM JOELHO AZUL - FORNECIMENTO E INSTALAÇÃO</t>
  </si>
  <si>
    <t>ESPUDE DE BORRACHA PARA VASO SANITÁRIO - FORNECIMENTO E INSTALAÇÃO</t>
  </si>
  <si>
    <t>TUBO DE LIGAÇÃO AJUSTÁVEL - FORNECIMENTO E INSTALAÇÃO</t>
  </si>
  <si>
    <t>BOLSA DE LIGAÇÃO - FORNECIMENTO E INSTALAÇÃO</t>
  </si>
  <si>
    <t>CAIXA DE GORDURA PRÉ-FABRICADA Ø40 MM 31 L, COM TAMPA E CAIXILHO - FORNECIMENTO E INSTALACAO</t>
  </si>
  <si>
    <t>CAIXA DE GORDURA PRÉ-FABRICADA Ø40 MM 50 L, COM TAMPA E CAIXILHO - FORNECIMENTO E INSTALACAO</t>
  </si>
  <si>
    <t>CAIXA DE INSPEÇÃO EM CONCRETO PRÉ-MOLDADO DN 60MM COM TAMPA H= 60CM - FORNECIMENTO E INSTALACAO</t>
  </si>
  <si>
    <t>CAIXA SIFONADA PVC 150X150X50MM COM GRELHA REDONDA BRANCA - FORNECIMENTO E INSTALACAO</t>
  </si>
  <si>
    <t>RALO SIFONADO DE PVC 100X100MM SIMPLES - FORNECIMENTO E INSTALACAO</t>
  </si>
  <si>
    <t>CAIXA PARA HIDROMETRO CONCRETO PRE-MOLDADO - FORNECIMENTO E INSTALACAO</t>
  </si>
  <si>
    <t>KIT CAVALETE PVC COM REGISTRO 3/4" - FORNECIMENTO E INSTALACAO</t>
  </si>
  <si>
    <t>HIDROMETRO 5,00M3/H, D=3/4" - FORNECIMENTO E INSTALACAO</t>
  </si>
  <si>
    <t>LOUÇAS E METAIS</t>
  </si>
  <si>
    <t>VASO SANITÁRIO, CONVENCIONAL BRANCO, LINHA AZALÉIA, CELITE OU EQUIVALENTE,  ASSENTO SANITÁRIO MARCA CELITE OU EQUIVALENTE</t>
  </si>
  <si>
    <t>CUBA ACO INOXIDAVEL 40,0X34,0X11,5 CM, COM SIFAO EM METAL CROMADO 1.1/2X1.1/2", VALVULA EM METAL CROMADO TIPO AMERICANA 3.1/2"X1.1/2" PARA PIA - FORNECIMENTO E INSTALACAO</t>
  </si>
  <si>
    <t>CUBA OVAL DE EMBUTIR NA COR BRANCA - COD.76117 PADRÃO CELITE OU EQUIVALENTE , INCLUSIVE COM VÁLVULA,  SIFÃO CROMADOS</t>
  </si>
  <si>
    <t>LAVATORIO DE CANTO SUSPENSO LINHA IZY, PADRÃO DECA OU EQUIVALENTE,  INCLUSIVE VÁLVULA, SIFÃO  OU EQUIVALENTE</t>
  </si>
  <si>
    <t>LAVATÓRIO COM COLUNA SUSPENSA LIFE, NA COR BRANCA PADRÃO CELITE OU EQUIVALENTE, INCLUSIVE COM VÁLVULA,  SIFÃO CROMADOS</t>
  </si>
  <si>
    <t>TANQUE LOUCA BRANCA C/COLUNAS E MED 60X56CM (EM TORNO)INCL ACESSORIOS DE FIX FERRAGENS EM METAL CROMADO TORNEIRA PRESSAO 1158 1/2" VALVULA ESCOAMENTO 1605 E SIFAO 1680 DE 1.1/2"X1.1/2" - FORNECIMENTO</t>
  </si>
  <si>
    <t>ACESSÓRIOS</t>
  </si>
  <si>
    <t>DUCHA HIGIÊNICA COM REGISTRO PARA CONTROLE DE FLUXO DE ÁGUA 1/2" - FORNECIMENTO E INSTALAÇÃO</t>
  </si>
  <si>
    <t>CHUVEIRO ELÉTRICO CROMADO MULTITEMPERATURAS, PADRÃO LORENZETTI OU EQUIVALENTE - FORNECIMENTO E INSTALAÇÃO</t>
  </si>
  <si>
    <t>TORNEIRA PARA LAVATÓRIO, DE MESA, PRESSMATIC, PADRÃO DOCOL OU EQUIVALENTE- FORNECIMENTO E INSTALAÇÃO</t>
  </si>
  <si>
    <t>TORNEIRA  DE LIMPEZA, DE PAREDE, MISTY, PADRÃO FABRIMAR OU EQUIVALENTE - FORNECIMENTO E INSTALAÇÃO</t>
  </si>
  <si>
    <t>TORNEIRA DE PAREDE COM DIRECIONADOR DE JATO MISTY, PADRÃO FABRIMAR OU EQUIVALENTE - FORNECIMENTO E INSTALAÇÃO</t>
  </si>
  <si>
    <t>TORNEIRA DE MESA BICA MOVEL LINHA FIT SPECIAL REF. 1167 C53 PADRÃO LORENZETTI OU EQUIVALENTE  - FORNECIMENTO E INSTALAÇÃO</t>
  </si>
  <si>
    <t>TORNEIRA BÓIA PARA CAIXA D´ÁGUA 3/4" OU EQUIVALENTE  - FORNECIMENTO E INSTALAÇÃO</t>
  </si>
  <si>
    <t>REGISTRO DE PRESSÃO COM ACABAMENTO  3/4"OU EQUIVALENTE - FORNECIMENTO E INSTALAÇÃO</t>
  </si>
  <si>
    <t>REGISTRO DE GAVETA COM ACABAMENTO  3/4"OU EQUIVALENTE - FORNECIMENTO E INSTALAÇÃO</t>
  </si>
  <si>
    <t>REGISTRO GAVETA 1" COM CANOPLA ACABAMENTO CROMADO SIMPLES - FORNECIMENTO E INSTALACAO</t>
  </si>
  <si>
    <t>REGISTRO DE GAVETA COM ACABAMENTO  1.1/2"OU EQUIVALENTE  - FORNECIMENTO E INSTALAÇÃO</t>
  </si>
  <si>
    <t>REGISTRO GAVETA 3/4" BRUTO LATAO - FORNECIMENTO E INSTALACAO</t>
  </si>
  <si>
    <t>REGISTRO GAVETA 1.1/2" BRUTO LATAO - FORNECIMENTO E INSTALACAO</t>
  </si>
  <si>
    <t>REGISTRO GAVETA 2" BRUTO LATAO - FORNECIMENTO E INSTALACAO</t>
  </si>
  <si>
    <t>VÁLVULA DE DESCARGA C/ CAIXA EMBUTIDA NA PAREDE REF.: MONTANA HIDROTÉCNICA OU EQUIVALENTE   - FORNECIMENTO E INSTALAÇÃO</t>
  </si>
  <si>
    <t>BARRA PARA APOIO EM AÇO INOX EM PAREDE PARA P.N.E. L =80 CM</t>
  </si>
  <si>
    <t>BARRA PARA APOIO P.N.E. EM PORTA EM AÇO INOX L = 60 CM</t>
  </si>
  <si>
    <t>BARRA PARA APOIO P.N.E. EM AÇO INOX PARA LAVATÓRIO EM "U"</t>
  </si>
  <si>
    <t>PAPELEIRA PARA PAPEL HIGIÊNICO EM PLÁSTICO. LALEKLA OU EQUIVALENTE - FORNECIMENTO E INSTALAÇÃO</t>
  </si>
  <si>
    <t>PORTA PAPEL TOALHA BRANCO TIPO DISPENSER EM PLÁSTICO RESISTENTE E LAVÁVEL,COLUMBUS OU EQUIVALENTE  - FORNECIMENTO E INSTALAÇÃO</t>
  </si>
  <si>
    <t>SABONETEIRA COM RESERVATÓRIO BRANCO TIPO DISPENSER PARA SABÃO LÍQUIDO EM PLÁSTICO RESISTENTE E LAVÁVEL, LALEKLA OU EQUIVALENTE  - FORNECIMENTO E INSTALAÇÃO</t>
  </si>
  <si>
    <t>RESERVATÓRIO BRANCO P/ ANTI-SÉPTICO TIPO DISPENSER, COLUMBUS OU EQUIVALENTE  - FORNECIMENTO E INSTALACAO</t>
  </si>
  <si>
    <t>CABIDE CROMADO TIPO GANCHO, DOCOL OU EQUIVALENTE  - FORNECIMENTO E INSTALAÇÃO</t>
  </si>
  <si>
    <t>GRELHA/PORTA GRELHA AÇO INOX, FECHO GIRATÓRIO 100 X 100 MM - FORNECIMENTO E INSTALAÇÃO</t>
  </si>
  <si>
    <t>GRELHA/PORTA GRELHA AÇO INOX, FECHO GIRATÓRIO 150 X 150 MM - FORNECIMENTO E INSTALAÇÃO</t>
  </si>
  <si>
    <t xml:space="preserve">TOTAL ITEM:  07   </t>
  </si>
  <si>
    <t>PREVENÇÃO E COMBATE A INCÊNDIO</t>
  </si>
  <si>
    <t>ABRIGO EM CHAPA TIPO EXTERNO 1 PORTA DE AÇO  CARBONO, COMPLETO, VIDRO TRANSPARENTE, COM A INSCRIÇÃO "INCÊNDIO", PARA EXTINTOR PINTADO DE VERMELHO NAS DIMENSÕES 75 X 30 X 25 CM</t>
  </si>
  <si>
    <t>EXTINTOR DE INCÊNDIO TIPO PÓ QUÍMICO 2-A:20-B:C, CAPACIDADE 6 KG</t>
  </si>
  <si>
    <t>LUMINÁRIA DE EMERGÊNCIA AUTÔNOMA IE-16 COM LÂMPADA DE 8 W -FORNECIMENTO E INSTALAÇÃO</t>
  </si>
  <si>
    <t>PLACA FOTOLUMINESCENTE "S1" OU "S2"- 380 X 190 MM (SAÍDA - DIREITA) - FORNECIMENTO E INSTALAÇÃO</t>
  </si>
  <si>
    <t>PLACA FOTOLUMINESCENTE "S3"- 380 X 190 MM FORNECIMENTO E INSTALAÇÃO</t>
  </si>
  <si>
    <t>PLACA FOTOLUMINESCENTE "S12" - 380 X 190 MM (SAÍDA) - FORNECIMENTO E INSTALAÇÃO</t>
  </si>
  <si>
    <t>PLACA FOTOLUMINESCENTE "M1" - 600 X 600 MM COM MENSAGEM ESCRITA - FORNECIMENTO E INSTALAÇÃO</t>
  </si>
  <si>
    <t xml:space="preserve">TOTAL ITEM:  08   </t>
  </si>
  <si>
    <t>DRENAGEM</t>
  </si>
  <si>
    <t>ESCAVACAO MANUAL DE VALAS H &lt;= 1,50 M</t>
  </si>
  <si>
    <t>COMPACTAÇÃO MANUAL FUNDO DE VALAS COM MAÇO=10 KG</t>
  </si>
  <si>
    <t>REATERRO MANUAL DE VALAS</t>
  </si>
  <si>
    <t>FORNECIMENTO E ASSENTAMENTO DE TUBO PVC RÍGIDO NBR-7362 D = 75 MM, INCLUSIVE CONEXÕES E SUPORTES</t>
  </si>
  <si>
    <t>FORNECIMENTO E ASSENTAMENTO DE TUBO PVC RÍGIDO NBR-7362 D = 100 MM, INCLUSIVE CONEXÕES E SUPORTES</t>
  </si>
  <si>
    <t>FORNECIMENTO E ASSENTAMENTO DE TUBO PVC RÍGIDO NBR-7362 D = 150 MM, INCLUSIVE CONEXÕES E SUPORTES</t>
  </si>
  <si>
    <t>FORNECIMENTO E ASSENTAMENTO DE TUBO PVC RÍGIDO NBR-7362 D = 200 MM, INCLUSIVE CONEXÕES E SUPORTES</t>
  </si>
  <si>
    <t>FORNECIMENTO E ASSENTAMENTO DE TUBO PVC RÍGIDO NBR-7362 D = 250 MM, INCLUSIVE CONEXÕES E SUPORTES</t>
  </si>
  <si>
    <t>GRELHA C/ CAIXILHO METÁLICO 20 X 20 CM FULMINAS - FORNECIMENTO E INSTALAÇÃO</t>
  </si>
  <si>
    <t>CAIXA ALVENARIA 40 X 40 X 40 CM, TAMPA EM GRELHA DE AÇO-PASSAGEM, INCLUSIVE ESCAVAÇÃO, REATERRO E BOTA-FORA</t>
  </si>
  <si>
    <t>CAIXA ALVENARIA 40 X 40 X 60 CM, TAMPA EM GRELHA DE AÇO-PASSAGEM, INCLUSIVE ESCAVAÇÃO, REATERRO E BOTA-FORA</t>
  </si>
  <si>
    <t>CAIXA ALVENARIA 60 X 60 X 100 CM, TAMPA EM GRELHA DE AÇO-PASSAGEM, INCLUSIVE ESCAVAÇÃO, REATERRO E BOTA-FORA</t>
  </si>
  <si>
    <t xml:space="preserve">TOTAL ITEM:  09   </t>
  </si>
  <si>
    <t>INSTALAÇÕES ELÉTRICAS</t>
  </si>
  <si>
    <t>ELETRODUTO DE PVC RÍGIDO ROSCÁVEL 20 MM (3/4") FORNECIMENTO E INSTALACAO</t>
  </si>
  <si>
    <t>ELETRODUTO PVC RÍGIDO, ROSCA, INCLUSIVE CONEXÕES D = 1" - FORNECIMENTO E INSTALACAO</t>
  </si>
  <si>
    <t>ELETRODUTO DE ACO GALVANIZADO ELETROLÍTICO TIPO LEVE 3/4", INCLUSIVE CONEXOES - FORNECIMENTO E INSTALACAO</t>
  </si>
  <si>
    <t>ELETRODUTO AÇO GALVANIZADO LEVE, INCLUSIVE CONEXÕES D = 1" -FORNECIMENTO E INSTALACAO</t>
  </si>
  <si>
    <t>INTERRUPTOR SIMPLES - 1 TECLA - FORNECIMENTO E INSTALACAO</t>
  </si>
  <si>
    <t>INTERRUPTOR SIMPLES - 2 TECLAS - FORNECIMENTO E INSTALACAO</t>
  </si>
  <si>
    <t>INTERRUPTOR PARALELO - 1 TECLA - FORNECIMENTO E INSTALACAO</t>
  </si>
  <si>
    <t>ESPELHO PLÁSTICO - 4"X2" - FORNECIMENTO E INSTALACAO</t>
  </si>
  <si>
    <t>ESPELHO PLÁSTICO - 4"X4" - FORNECIMENTO E INSTALACAO</t>
  </si>
  <si>
    <t>PLACA PARA CAIXA 2" X 4", COM FURO CENTRAL</t>
  </si>
  <si>
    <t>CONDULETE 3/4" EM LIGA DE ALUMÍNIO FUNDIDO TIPO "T" - FORNECIMENTO E I NSTALACAO</t>
  </si>
  <si>
    <t>CONDULETE 3/4" EM LIGA DE ALUMÍNIO FUNDIDO TIPO "X" - FORNECIMENTO E INSTALACAO</t>
  </si>
  <si>
    <t>CONDULETE 3/4" EM LIGA DE ALUMÍNIO FUNDIDO TIPO "LL" - FORNECIMENTO E INSTALACAO</t>
  </si>
  <si>
    <t>CONDULETE 1" EM LIGA DE ALUMÍNIO FUNDIDO TIPO "T" - FORNECIMENTO E INSTALACAO</t>
  </si>
  <si>
    <t>CONDULETE 1" EM LIGA DE ALUMÍNIO FUNDIDO TIPO "LL" - FORNECIMENTO E INSTALACAO</t>
  </si>
  <si>
    <t>TOMADA 2P+T SEM PLACA 2"X4"REF.: PIAL PLUS - PIAL OU EQUIVALENTE  - FORNECIMENTO E INSTALAÇÃO</t>
  </si>
  <si>
    <t>TOMADA DUPLA - 2P + T - 20A SEM PLACA</t>
  </si>
  <si>
    <t>CABO COBRE NU # 50 MM2 INCLUSIVE SUPORTE</t>
  </si>
  <si>
    <t>CABO UNIPOLAR, TÊMPERA MOLE, CONSTITUIDO POR CONDUTOR DE COBRE, CLASSE DE TENSÃO ISOLAMENTO 0,75 KV, ISOLAÇÃO COM COMPOSTO TERMOFIXO À EPR, TEMPERATURA DE OPERAÇÃO EM REGINE CONTÍNUO 90ºC, COM COBERTURA EM PVC, RESISTENTE A CHAMA, DE ACORDO COM A NBR 13248</t>
  </si>
  <si>
    <t>CABO FLEXÍVEL 0,75 KV - PVC # 2,5 MM2</t>
  </si>
  <si>
    <t>CABO FLEXÍVEL 0,75 KV - PVC # 4 MM2</t>
  </si>
  <si>
    <t>CABO FLEXÍVEL 0,75 KV - PVC # 6 MM2</t>
  </si>
  <si>
    <t>CAIXA ESTAMPADA EM PVC ANTICHAMA, COR AMARELA 2" X 4" REF.: TIGREFLEX TIGRE OU EQUIVALENTE - FORNECIMENTO E INSTALAÇÃO</t>
  </si>
  <si>
    <t>CAIXA ESTAMPADA EM PVC ANTICHAMA, COR AMARELA 4" X 4" REF.: TIGREFLEX TIGRE OU EQUIVALENTE  - FORNECIMENTO E INSTALAÇÃO</t>
  </si>
  <si>
    <t xml:space="preserve">TOTAL ITEM:  10   </t>
  </si>
  <si>
    <t>CABEAMENTO ESTRUTURADO</t>
  </si>
  <si>
    <t>CABO COAXIAL RG-59-75 OHMS</t>
  </si>
  <si>
    <t>CABO UTP 4 PARES CATEGORIA 6 COM REVESTIMENTO EXTERNO NÃO PROPAGANTE A CHAMA</t>
  </si>
  <si>
    <t>PATCH PANEL 48 POSIÇÕES, CATEGORIA COM GUIA TRASEIRO</t>
  </si>
  <si>
    <t>CJ</t>
  </si>
  <si>
    <t>CALHA DE TOMADAS PARA FIXAÇÃO NO RACK, COM 8 TOMADAS 2P +T</t>
  </si>
  <si>
    <t>GAVETA DE VENTILAÇÃO COM 4 VENTILADORES PARA RACK 19"</t>
  </si>
  <si>
    <t>ORGANIZADOR DE CABOS DE 1U PARA RACK 19"</t>
  </si>
  <si>
    <t>TOMADA DUPLA PARA LÓGICA RJ45, 4"X4", EMBUTIR, COMPLETA</t>
  </si>
  <si>
    <t xml:space="preserve">TOTAL ITEM:  11   </t>
  </si>
  <si>
    <t>CFTV E SONORIZAÇÃO</t>
  </si>
  <si>
    <t>ELETRODUTO AÇO GALVANIZADO LEVE, INCLUSIVE CONEXÕES D = 1" - FORNECIMENTO E INSTALACAO</t>
  </si>
  <si>
    <t>ELETRODUTO PVC RÍGIDO, ROSCA, INCLUSIVE CONEXÕES D = 1" FORNECIMENTO E INSTALACAO</t>
  </si>
  <si>
    <t>CONDULETE 1" EM LIGA DE ALUMÍNIO FUNDIDO TIPO "X" - FORNECIMENTO E INSTALACAO</t>
  </si>
  <si>
    <t>CABO SONORIZAÇÃO 2x2,5mm²</t>
  </si>
  <si>
    <t xml:space="preserve">TOTAL ITEM:  12   </t>
  </si>
  <si>
    <t>SPDA</t>
  </si>
  <si>
    <t>TERMINAL ESTANHADO DE 1 COMPRESSÃO 1 FURO PARA CABO DE AÇO GALVANIZADO #50mm². REF.: TERMOTECNICA OU EQUIVALENTE</t>
  </si>
  <si>
    <t>TERMINAL ESTANHADO DE 1 COMPRESSÃO 1 FURO PARA CABO DE COBRE NU #50mm². REF.: TERMOTECNICA   OU EQUIVALENTE - FORNECIMENTO E INSTALAÇÃO</t>
  </si>
  <si>
    <t>CONECTOR DE PRESSÃO TIPO SPLIT BOLT PARA CABO DE AÇO GALVANIZADO #50mm² – ACABAMENTO NATURAL. REF.: TERMOTECNICA OU EQUIVALENTE</t>
  </si>
  <si>
    <t>FIXADOR TIPO ÔMEGA EM LATÃO LARGURA 15mm E FURO Ø5,5mm E TRAVA PARA CABOS DE AÇO GALVANIZADO #50mm². REF.: TERMOTECNICA OU EQUIVALENTE - FORNECIMENTO E INSTALAÇÃO</t>
  </si>
  <si>
    <t xml:space="preserve"> PLANILHA ORÇAMENTÁRIA      </t>
  </si>
  <si>
    <t xml:space="preserve">     SECRETARIA MUNICIPAL DE DESENVOLVIMENTO URBANO </t>
  </si>
  <si>
    <t xml:space="preserve"> DIRETORIA DE OBRAS</t>
  </si>
  <si>
    <t>LOCAL: BAIRRO LUNDCEA LAGOA SANTA - MINAS GERAIS</t>
  </si>
  <si>
    <t>fev/2015</t>
  </si>
  <si>
    <t>CRONOGRAMA FÍSICO-FINANCEIRO</t>
  </si>
  <si>
    <t>ITEM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</si>
  <si>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</si>
  <si>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</si>
  <si>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</si>
  <si>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</si>
  <si>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</si>
  <si>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</si>
  <si>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</si>
  <si>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</si>
  <si>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</si>
  <si>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TOTAL</t>
  </si>
  <si>
    <t>PARAFUSO DE FENDA AUTOATARRACHANTE EM AÇO INOX Ø4,2 x 32mm. REF.: TERMOTECNICA  OU EQUIVALENTE - FORNECIMENTO E INSTALAÇÃO</t>
  </si>
  <si>
    <t>PRESILHA DE LATÃO ESTANHADO COM FURO DE 7mm E TRAVA PARA CABO DE AÇO GALVANIZADO. REF.: TERMOTECNICA   OU EQUIVALENTE - FORNECIMENTO E INSTALAÇÃO</t>
  </si>
  <si>
    <t>HASTE DE AÇO REVESTIDA COM ALTA CAMADA DE COBRE  DO TIPO COPPERWELD Ø 3/4"x3000mm, CONFORME NBR 13571, CRAVADA A UMA PROFUNDIDADE MÍNIMA DE 0,50m.</t>
  </si>
  <si>
    <t>CABO DE COBRE NU 50mm², 7 FIOS x Ø3,00mm (NBR 6524). REF.: TERMOTECNICA   OU EQUIVALENTE - FORNECIMENTO E INSTALAÇÃO</t>
  </si>
  <si>
    <t>CORDOALHA EM AÇO GALVANIZADO Ø3/8" SM, COM 7 FIOS, CONFORME NBR 5908. REF.: TERMOTECNICA OU EQUIVALENTE - FORNECIMENTO E INSTALAÇÃO</t>
  </si>
  <si>
    <t>SIKAFLEX - SELANTE ELÁSTICO, MONOCOMPONENTE, DE BAIXO MÓDULO, À BASE DE POLIURETANO CARTUCHOS DE 310 ML.</t>
  </si>
  <si>
    <t xml:space="preserve">TOTAL ITEM:  13   </t>
  </si>
  <si>
    <t>CLIMATIZAÇÃO</t>
  </si>
  <si>
    <t>DRENO EM TUBO PVC Ø 3/4", INCLUSIVE CONEXÕES - FORNECIMENTO E INSTALAÇÃO</t>
  </si>
  <si>
    <t xml:space="preserve">TOTAL ITEM:  14   </t>
  </si>
  <si>
    <t>ESQUADRIA DE MADEIRA</t>
  </si>
  <si>
    <t>PORTAS</t>
  </si>
  <si>
    <t>FERRAGENS</t>
  </si>
  <si>
    <t>FECHADURA COM MAÇANETA TIPO "ALAVANCA", ACABAMENTO CROMADO, PADRÃO LA FONTE OU EQUIVALENTE - PARA PORTAS DE ABRIR</t>
  </si>
  <si>
    <t>FERRAGEM PARA PORTA DE CORRER, FECHADURA TIPO CONCHA, PINO GUIA, ROLDANA ,TRILHO INFERIOR E SUPERIOR</t>
  </si>
  <si>
    <t>FLECHOS DE EMBUTIR COM TRAVA DESLIZANTE, ACIONADA POR ALAVANCA 200 MM DE COMP. 34" - LATÃO CROMADO</t>
  </si>
  <si>
    <t>CHAPA EM AÇO INOX PARA PROTEÇÃO DE PORTA RESISTENTE A IMPACTOS 90 X 40 CM</t>
  </si>
  <si>
    <t xml:space="preserve">TOTAL ITEM:  15   </t>
  </si>
  <si>
    <t>ESQUADRIA DE ALUMINIO E VIDRO</t>
  </si>
  <si>
    <t>GUICHÊ - JANELA TIPO GUILHOTINA EM ALUMINIO E VIDRO 60 X 60 CM</t>
  </si>
  <si>
    <t xml:space="preserve">TOTAL ITEM:  16   </t>
  </si>
  <si>
    <t>ESQUADRIA METÁLICA</t>
  </si>
  <si>
    <t>PF120A - PORTA DE ABRIR 2 FOLHAS  EM VENEZIANA- 120 X 210 CM</t>
  </si>
  <si>
    <t>ALCAPAO EM FERRO 0,6MX0,6M, INCLUSO FERRAGENS</t>
  </si>
  <si>
    <t xml:space="preserve">TOTAL ITEM:  17   </t>
  </si>
  <si>
    <t>REVESTIMENTOS INTERNO E EXTERNO</t>
  </si>
  <si>
    <t>REVESTIMENTO EM AZULEJO BRANCO 20  X 20 CM, JUNTA A PRUMO, ASSENTADO COM ARGAMASSA PRÉ-FABRICADA, INCLUSIVE REJUNTAMENTO</t>
  </si>
  <si>
    <t>REVESTIMENTO COM GRANITO CINZA CORUMBÁ E = 2 CM, JUNTA A PRUMO, ASSENTADO COM ARGAMASSA PRÉ-FABRICADA, INCLUSIVE REJUNTAMENTO - BALÇÃO DE ATENDIMENTO</t>
  </si>
  <si>
    <t>REVESTIMENTO COM PASTILHA DE VIDRO ACQUA 2,5 X 2,5 JATOBÁ OU EQUIVALENTE JUNTA A PRUMO, ASSENTADO COM ARGAMASSA PRÉ-FABRICADA</t>
  </si>
  <si>
    <t xml:space="preserve">TOTAL ITEM:  18   </t>
  </si>
  <si>
    <t>PISOS</t>
  </si>
  <si>
    <t>PISO INTERNO</t>
  </si>
  <si>
    <t>SOCULO DE  CONCRETO MAGRO E = 10 CM</t>
  </si>
  <si>
    <t>CONTRAPISO EM ARGAMASSA TRACO 1:3 (CIMENTO E AREIA), INTERNO SOBRE LAJE, ADERIDO, ESPESSURA 2,5CM, PREPARO MECANICO</t>
  </si>
  <si>
    <t>PISO EM PORCELANATO SPAZIO GRIGIO AP 52 X 52 XM, ACABAMENTO ACETINADO, BIANCOGRÊS  OU EQUIVALENTE, ASSENTADO COM ARGAMASSA PRÉ-FABRICADA, INCLUSIVE REJUNTAMENTO</t>
  </si>
  <si>
    <t>FRISOS E RODAPÉS</t>
  </si>
  <si>
    <t>RODAPE EM PORCELANATO SPAZIO GRIGIO AP 10 X 52 XM, ASSENTADO COM ARGAMASSA PRÉ-FABRICADA, INCLUSIVE REJUNTAMENTO</t>
  </si>
  <si>
    <t>FRISO EM GRANITO GRANITO CINZA CORUMBÁ H = 5 CM, ASSENTADO COM ARGAMASSA PRÉ-FABRICADA, INCLUSIVE REJUNTAMENTO</t>
  </si>
  <si>
    <t>SOLEIRAS E PEITORIS</t>
  </si>
  <si>
    <t>SOLEIRA EM GRANITO CINZA CORUMBÁ L = 15 CM</t>
  </si>
  <si>
    <t>PEITORIL EM MÁRMORE BRANCO E = 2 CM ACABAMENTO POLIDO L = 16 CM</t>
  </si>
  <si>
    <t>MARCO EM GRANITO CINZA CORUMBÁ L = 15 CM</t>
  </si>
  <si>
    <t xml:space="preserve">TOTAL ITEM:  19   </t>
  </si>
  <si>
    <t>ESPELHOS</t>
  </si>
  <si>
    <t>ESPELHO CRISTAL, 50 X 90 CM E= 5 MM, LAPIDADO, I=10°, FIXADO COM PARAFUSO FINESSON - FORNECIMENTO E INSTALAÇÃO</t>
  </si>
  <si>
    <t>ESPELHO CRISTAL, ESPESSURA 5mm LAPIDADO, 50x90 CM, 4 MM, FIXADO COM PARAFUSOS FINESSON - FORNECIMENTO E INSTALAÇÃO</t>
  </si>
  <si>
    <t xml:space="preserve">TOTAL ITEM:  20   </t>
  </si>
  <si>
    <t>PINTURA INTERNA / EXTERNA</t>
  </si>
  <si>
    <t>PINTURA INTERNA</t>
  </si>
  <si>
    <t>FUNDO SELADOR ACRILICO AMBIENTES INTERNOS/EXTERNOS, UMA DEMAO</t>
  </si>
  <si>
    <t>EMASSAMENTO COM MASSA LATEX PVA PARA AMBIENTES INTERNOS, DUAS DEMAOS</t>
  </si>
  <si>
    <t>PINTURA LATEX ACRILICA AMBIENTES INTERNOS/EXTERNOS, TRES DEMAOS</t>
  </si>
  <si>
    <t>PINTURA ESMALTE FOSCO PARA MADEIRA, DUAS DEMAOS, INCLUSO APARELHAMENTO COM FUNDO NIVELADOR BRANCO FOSCO</t>
  </si>
  <si>
    <t>PINTURA ESMALTE 2 DEMAOS C/1 DEMAO ZARCAO P/ESQUADRIA FERRO</t>
  </si>
  <si>
    <t>PINTURA EXTERNA  (FACHADA)</t>
  </si>
  <si>
    <t xml:space="preserve">TOTAL ITEM:  21   </t>
  </si>
  <si>
    <t>BANCADA</t>
  </si>
  <si>
    <t>BANCADA EM GRANITO CINZA CORUMBÁ, INCLUSIVE FURO E COLAGEM DE BOJO, COM ACABAMENTO DE 4 CM NA TESTEIRA CONFORME PROJETO</t>
  </si>
  <si>
    <t>BANCADA SECA EM GRANITO CINZA CORUMBÁ COM ACABAMENTO BAULEADO CONFORME PROJETO</t>
  </si>
  <si>
    <t>BALCÃO EM GRANITO CINZA CORUMBÁ ACABAMENTO BAULEADO</t>
  </si>
  <si>
    <t>RODABANCADA EM GRANITO CINZA CORUMBÁ, H = 10 CM, E = 2 CM</t>
  </si>
  <si>
    <t>PRATELEIRA EM ARDÓSIA POLIDA E = 2 CM</t>
  </si>
  <si>
    <t xml:space="preserve">TOTAL ITEM:  22   </t>
  </si>
  <si>
    <t xml:space="preserve">TOTAL ITEM:  23   </t>
  </si>
  <si>
    <t>SINALIZAÇÃO</t>
  </si>
  <si>
    <t>PLACA EM AÇO INOX ESCOVADO 250 X79 CM DOBRADA NA BORDA PARA ENQUADRAMENTO COM LETRA FONTE "GOTHAN BLACK", CONFORME DIAGRAMAÇÃO. O FUNDO SERÁ EM PELÍCULA NA COR AZUL C100, M70, Y0, K0  REF.: 3M OU EQUIVALENTE COM LETRAS ADESIVADAS NA COR BRANCA</t>
  </si>
  <si>
    <t>PLACA EM AÇO INOX ESCOVADO 40 X 15 CM DOBRADA NA BORDA PARA ENQUADRAMENTO COM LETRA FONTE "GOTHAN BLACK" H=4 CM NA COR AZUL C100, M70, Y0, K0  REF.: 3M OU EQUIVALENTE</t>
  </si>
  <si>
    <t>PLACA EM AÇO INOX ESCOVADO 40 X18 CM DOBRADA NA BORDA PARA ENQUADRAMENTO COM LETRA FONTE "GOTHAN BLACK" H=3.5 CM NA COR AZUL C100, M70, Y0, K0  REF.: 3M OU EQUIVALENTE</t>
  </si>
  <si>
    <t>URBANIZAÇÃO E OBRAS COMPLEMENTARES</t>
  </si>
  <si>
    <t>MURO DE DIVISA</t>
  </si>
  <si>
    <t>EXECUÇÃO DE CALÇADA EM CONCRETO 1:3:5 (FCK=12 MPA) PREPARO MECÂNICO, E= 7CM</t>
  </si>
  <si>
    <t>PISO EM LADRILHO HIDRAULICO DE ALERTA E DIRECIONAL NA COR PRETA 25 X 25 CM, ASSENTADO COM ARGAMASSA DE CIMENTO E AREIA, INCLUSIVE REJUNTAMENTO</t>
  </si>
  <si>
    <t>PLANTIO DE GRAMA ESMERALDA - zoysia japonica</t>
  </si>
  <si>
    <t xml:space="preserve">TOTAL ITEM:  25   </t>
  </si>
  <si>
    <t>LIMPEZA GERAL</t>
  </si>
  <si>
    <t>LIMPEZA FINAL DA OBRA</t>
  </si>
  <si>
    <t xml:space="preserve">TOTAL DA PLANILHA: </t>
  </si>
  <si>
    <t>PREÇO DE CUSTO</t>
  </si>
  <si>
    <t xml:space="preserve"> 01.</t>
  </si>
  <si>
    <t xml:space="preserve"> 02.</t>
  </si>
  <si>
    <t xml:space="preserve"> 02. 01</t>
  </si>
  <si>
    <t xml:space="preserve"> 02. 02</t>
  </si>
  <si>
    <t xml:space="preserve"> 03.</t>
  </si>
  <si>
    <t xml:space="preserve"> 03. 01</t>
  </si>
  <si>
    <t xml:space="preserve"> 03. 02</t>
  </si>
  <si>
    <t xml:space="preserve"> 03. 03</t>
  </si>
  <si>
    <t xml:space="preserve"> 04.</t>
  </si>
  <si>
    <t xml:space="preserve"> 04. 01</t>
  </si>
  <si>
    <t xml:space="preserve"> 04. 02</t>
  </si>
  <si>
    <t xml:space="preserve"> 04. 03</t>
  </si>
  <si>
    <t xml:space="preserve"> 04. 04</t>
  </si>
  <si>
    <t xml:space="preserve"> 04. 05</t>
  </si>
  <si>
    <t xml:space="preserve"> 05.</t>
  </si>
  <si>
    <t xml:space="preserve"> 05. 01</t>
  </si>
  <si>
    <t xml:space="preserve"> 06.</t>
  </si>
  <si>
    <t xml:space="preserve"> 06. 01</t>
  </si>
  <si>
    <t xml:space="preserve"> 06. 02</t>
  </si>
  <si>
    <t xml:space="preserve"> 06. 03</t>
  </si>
  <si>
    <t xml:space="preserve"> 07.</t>
  </si>
  <si>
    <t xml:space="preserve"> 07. 01</t>
  </si>
  <si>
    <t xml:space="preserve"> 07. 02</t>
  </si>
  <si>
    <t xml:space="preserve"> 07. 03</t>
  </si>
  <si>
    <t xml:space="preserve"> 08.</t>
  </si>
  <si>
    <t xml:space="preserve"> 08. 01</t>
  </si>
  <si>
    <t xml:space="preserve"> 08. 02</t>
  </si>
  <si>
    <t xml:space="preserve"> 08. 03</t>
  </si>
  <si>
    <t xml:space="preserve"> 08. 04</t>
  </si>
  <si>
    <t xml:space="preserve"> 08. 05</t>
  </si>
  <si>
    <t xml:space="preserve"> 08. 06</t>
  </si>
  <si>
    <t xml:space="preserve"> 08. 07</t>
  </si>
  <si>
    <t xml:space="preserve"> 09.</t>
  </si>
  <si>
    <t xml:space="preserve"> 09. 01</t>
  </si>
  <si>
    <t xml:space="preserve"> 09. 02</t>
  </si>
  <si>
    <t xml:space="preserve"> 09. 03</t>
  </si>
  <si>
    <t xml:space="preserve"> 09. 04</t>
  </si>
  <si>
    <t xml:space="preserve"> 09. 05</t>
  </si>
  <si>
    <t xml:space="preserve"> 09. 06</t>
  </si>
  <si>
    <t xml:space="preserve"> 09. 07</t>
  </si>
  <si>
    <t xml:space="preserve"> 09. 08</t>
  </si>
  <si>
    <t xml:space="preserve"> 09. 09</t>
  </si>
  <si>
    <t xml:space="preserve"> 09. 10</t>
  </si>
  <si>
    <t xml:space="preserve"> 09. 11</t>
  </si>
  <si>
    <t xml:space="preserve"> 09. 12</t>
  </si>
  <si>
    <t xml:space="preserve"> 10.</t>
  </si>
  <si>
    <t xml:space="preserve"> 10. 01</t>
  </si>
  <si>
    <t xml:space="preserve"> 10. 02</t>
  </si>
  <si>
    <t xml:space="preserve"> 10. 03</t>
  </si>
  <si>
    <t xml:space="preserve"> 10. 04</t>
  </si>
  <si>
    <t xml:space="preserve"> 10. 05</t>
  </si>
  <si>
    <t xml:space="preserve"> 10. 06</t>
  </si>
  <si>
    <t xml:space="preserve"> 10. 07</t>
  </si>
  <si>
    <t xml:space="preserve"> 10. 08</t>
  </si>
  <si>
    <t xml:space="preserve"> 10. 09</t>
  </si>
  <si>
    <t xml:space="preserve"> 10. 10</t>
  </si>
  <si>
    <t xml:space="preserve"> 11.</t>
  </si>
  <si>
    <t xml:space="preserve"> 11. 01</t>
  </si>
  <si>
    <t xml:space="preserve"> 11. 02</t>
  </si>
  <si>
    <t xml:space="preserve"> 11. 03</t>
  </si>
  <si>
    <t xml:space="preserve"> 11. 04</t>
  </si>
  <si>
    <t xml:space="preserve"> 11. 05</t>
  </si>
  <si>
    <t xml:space="preserve"> 11. 06</t>
  </si>
  <si>
    <t xml:space="preserve"> 11. 07</t>
  </si>
  <si>
    <t xml:space="preserve"> 11. 08</t>
  </si>
  <si>
    <t xml:space="preserve"> 12.</t>
  </si>
  <si>
    <t xml:space="preserve"> 12. 01</t>
  </si>
  <si>
    <t xml:space="preserve"> 12. 02</t>
  </si>
  <si>
    <t xml:space="preserve"> 12. 03</t>
  </si>
  <si>
    <t xml:space="preserve"> 12. 04</t>
  </si>
  <si>
    <t xml:space="preserve"> 12. 05</t>
  </si>
  <si>
    <t xml:space="preserve"> 12. 06</t>
  </si>
  <si>
    <t>FEV/15</t>
  </si>
  <si>
    <t xml:space="preserve"> 12. 07</t>
  </si>
  <si>
    <t xml:space="preserve"> 12. 08</t>
  </si>
  <si>
    <t xml:space="preserve"> 12. 09</t>
  </si>
  <si>
    <t xml:space="preserve"> 12. 10</t>
  </si>
  <si>
    <t xml:space="preserve"> 12. 11</t>
  </si>
  <si>
    <t xml:space="preserve"> 13.</t>
  </si>
  <si>
    <t xml:space="preserve"> 13. 01</t>
  </si>
  <si>
    <t xml:space="preserve"> 13. 02</t>
  </si>
  <si>
    <t xml:space="preserve"> 13. 03</t>
  </si>
  <si>
    <t xml:space="preserve"> 13. 04</t>
  </si>
  <si>
    <t xml:space="preserve"> 13. 05</t>
  </si>
  <si>
    <t xml:space="preserve"> 14.</t>
  </si>
  <si>
    <t xml:space="preserve"> 14. 01</t>
  </si>
  <si>
    <t xml:space="preserve"> 15.</t>
  </si>
  <si>
    <t xml:space="preserve"> 15. 01</t>
  </si>
  <si>
    <t xml:space="preserve"> 15. 02</t>
  </si>
  <si>
    <t xml:space="preserve"> 16.</t>
  </si>
  <si>
    <t xml:space="preserve"> 16. 01</t>
  </si>
  <si>
    <t xml:space="preserve"> 16. 02</t>
  </si>
  <si>
    <t xml:space="preserve"> 16. 03</t>
  </si>
  <si>
    <t xml:space="preserve"> 16. 04</t>
  </si>
  <si>
    <t xml:space="preserve"> 16. 05</t>
  </si>
  <si>
    <t xml:space="preserve"> 17.</t>
  </si>
  <si>
    <t xml:space="preserve"> 18.</t>
  </si>
  <si>
    <t xml:space="preserve"> 18. 01</t>
  </si>
  <si>
    <t xml:space="preserve"> 18. 01. 01</t>
  </si>
  <si>
    <t xml:space="preserve"> 18. 01. 03</t>
  </si>
  <si>
    <t xml:space="preserve"> 18. 01. 04</t>
  </si>
  <si>
    <t xml:space="preserve"> 19.</t>
  </si>
  <si>
    <t xml:space="preserve"> 19. 01</t>
  </si>
  <si>
    <t xml:space="preserve"> 19. 02</t>
  </si>
  <si>
    <t xml:space="preserve"> 20.</t>
  </si>
  <si>
    <t xml:space="preserve"> 20. 01</t>
  </si>
  <si>
    <t xml:space="preserve"> 20. 02</t>
  </si>
  <si>
    <t xml:space="preserve"> 21.</t>
  </si>
  <si>
    <t xml:space="preserve"> 21. 01</t>
  </si>
  <si>
    <t xml:space="preserve"> 21. 02</t>
  </si>
  <si>
    <t>LOCAL: MINAS GERAIS</t>
  </si>
  <si>
    <t>Unid.</t>
  </si>
  <si>
    <t>Codigo</t>
  </si>
  <si>
    <t>CARGA E TRANSPORTE DE ENTULHO EM CAÇAMBAS</t>
  </si>
  <si>
    <t>ALVENARIA DE TIJOLOS CERAMICOS FURADOS 10X20X20CM, ASSENTADOS COM ARGAMASSA CIMENTO/AREIA 1:10 COM PREPARO MANUAL, ESP. PAREDE = 10CM, COM J UNTAS DE 12MM, CONSIDERANDO 8% DE PERDAS NOS TIJOLOS, SEM PERDAS DE ARGAMASSA</t>
  </si>
  <si>
    <t>DATA BASE:</t>
  </si>
  <si>
    <t>Código</t>
  </si>
  <si>
    <t>Quant.</t>
  </si>
  <si>
    <t>UNIDADE BÁSICA DE SAÚDE - UBS T1T</t>
  </si>
  <si>
    <t xml:space="preserve"> 08. 08</t>
  </si>
  <si>
    <t xml:space="preserve">P80 - PORTA DE ABRIR, 1 FOLHA, TIPO PRANCHETA, COM BATENTE E MARCO DE MADEIRA 80 X 210 CM </t>
  </si>
  <si>
    <t>P90 - PORTA DE ABRIR, 1 FOLHA, TIPO PRANCHETA, COM BATENTE E MARCO DE MADEIRA 90 X 210 CM</t>
  </si>
  <si>
    <t xml:space="preserve">P120 - PORTA DE ABRIR, 2 FOLHAS, DE MADEIRA COMPENSADA LISA PARA PINTURA, COM BATENTE E MARCO DE MADEIRA 120 X 210 CM </t>
  </si>
  <si>
    <t xml:space="preserve">P120 A - PORTA DE CORRER ,  TIPO PRANCHETA, COM BATENTE E MARCO DE MADEIRA - 120 X 210 CM </t>
  </si>
  <si>
    <t xml:space="preserve">PORTA DE MADEIRA PARA BANHEIRO EM COMPENSADO COM LAMINADO TEXTURIZADO 0,60X1,60M,  INCLUSO MARCO, DOBRADICAS E TARJETA TIPO LIVRE/OCUPADO </t>
  </si>
  <si>
    <t>JO1  - JANELA BASCULANTE EM VIDRO TEMPERADO INCOLOR 8 MM, COM PELICULA JATEADA - ACABAMENTOS EM ALUMINIO ANODIZ. NATURAL - 80 x 70 CM</t>
  </si>
  <si>
    <t>JO3 - JANELA CORRER EM VIDRO TEMPERADO INCOLOR 8 MM - ACABAMENTOS EM ALUMINIO ANODIZ. NATURAL - 120 X 140 CM</t>
  </si>
  <si>
    <t>JO4  - JANELA CORRER EM VIDRO TEMPERADO INCOLOR 8 MM - ACABAMENTOS EM ALUMINIO ANODIZ. NATURAL - 245 X 140 CM</t>
  </si>
  <si>
    <t>JO8  - JANELA CORRER EM VIDRO TEMPERADO INCOLOR 8 MM - ACABAMENTOS EM ALUMINIO ANODIZ. NATURAL -150 x 140 CM</t>
  </si>
  <si>
    <t>J13 - JANELA CORRER EM VIDRO TEMPERADO INCOLOR 8 MM - ACABAMENTOS EM ALUMINIO ANODIZ. NATURAL - 325 X 140 CM</t>
  </si>
  <si>
    <t>J14  - JANELA CORRER EM VIDRO TEMPERADO INCOLOR 8 MM - ACABAMENTOS EM ALUMINIO ANODIZ. NATURAL - 180 X 140 CM</t>
  </si>
  <si>
    <t>J16 - JANELA CORRER EM VIDRO TEMPERADO INCOLOR 8 MM - ACABAMENTOS EM ALUMINIO ANODIZ. NATURAL - 597 x 140 CM</t>
  </si>
  <si>
    <t>J17  - JANELA CORRER EM VIDRO TEMPERADO INCOLOR 8 MM - ACABAMENTOS EM ALUMINIO ANODIZ. NATURAL - 208 x 140 CM</t>
  </si>
  <si>
    <t>ANDAIME PARA REVESTIMENTO DE FORROS EM MADEIRA DE 3A</t>
  </si>
  <si>
    <t>COBERTURA COM TELHA CHAPA AÇO ZINCADO ONDULADA 0,5 MM</t>
  </si>
  <si>
    <t xml:space="preserve">FABRICAÇÃO, FORNECIMENTO E INSTALAÇÃO DE CUMEEIRA METÁLICA PARA TELHA </t>
  </si>
  <si>
    <t xml:space="preserve"> 14. 02</t>
  </si>
  <si>
    <t>DUTO FLEXÍVEL DN 150 MM REF.: VENTOKIT - FORNECIMENTO E INSTALAÇÃO</t>
  </si>
  <si>
    <t>EXAUSTORES PARA BANHEIRO REF.: VENTOKIT - MODELO CLASSIC 280 - FORNECIMENTO E INSTALAÇÃO</t>
  </si>
  <si>
    <t>VENEZIANAS AUTO-FECHANTES PARA O EQUIPAMENTO VENTOKIT CLASSIC 280 - FORNECIMENTO E INSTALAÇÃO</t>
  </si>
  <si>
    <t>FURO NO STEEL FRAMING PARA INSTALAÇÃO DA VENEZIANA AUTO FECHANTE 15 X 15 CM</t>
  </si>
  <si>
    <t>EMASSAMENTO MASSA BASE A OLEO EM MADEIRA, DUAS DEMAOS</t>
  </si>
  <si>
    <t>VASO SANITÁRIO COM CAIXA DE DESCARGA ACOPLADA - LOUÇA BRANCA</t>
  </si>
  <si>
    <t xml:space="preserve">VALVULA DESCARGA 1.1/2" COM   REGISTRO, ACABAMENTO EM METAL  CROMADO - FORNECIMENTO E  INSTALACAO </t>
  </si>
  <si>
    <t>BANCO ARTICULADO PARA BANHO</t>
  </si>
  <si>
    <t>LIGAÇÃO FLEXÍVEl CROMADO 1/2 X 30 CM</t>
  </si>
  <si>
    <t>TORNEIRA PARA LAVATÓRIO, DE MESA, PRESSMATIC BENEFIT, PADRÃO DOCOL OU EQUIVALENTE (BANHEIRO DE DEFICIENTE)  - FORNECIMENTO E INSTALAÇÃO</t>
  </si>
  <si>
    <t xml:space="preserve"> 09. 13</t>
  </si>
  <si>
    <t>FORNECIMENTO E ASSENTAMENTO DE TUBO PVC RÍGIDO NBR-7362 D = 50 MM, INCLUSIVE CONEXÕES E SUPORTES</t>
  </si>
  <si>
    <t xml:space="preserve"> 18. 02</t>
  </si>
  <si>
    <t>EMBOCO PAULISTA (MASSA UNICA) TRACO 1:6 (CIMENTO E AREIA), ESPESSURA 2,5CM, PREPARO  MANUAL</t>
  </si>
  <si>
    <t xml:space="preserve"> 05. 02</t>
  </si>
  <si>
    <t xml:space="preserve"> 05. 03</t>
  </si>
  <si>
    <t xml:space="preserve"> 05. 04</t>
  </si>
  <si>
    <t xml:space="preserve"> 05. 05</t>
  </si>
  <si>
    <t xml:space="preserve"> 06. 01. 01</t>
  </si>
  <si>
    <t xml:space="preserve"> 06. 01. 02</t>
  </si>
  <si>
    <t xml:space="preserve"> 06. 01. 03</t>
  </si>
  <si>
    <t xml:space="preserve"> 06. 01. 04</t>
  </si>
  <si>
    <t xml:space="preserve"> 06. 01. 05</t>
  </si>
  <si>
    <t xml:space="preserve"> 06. 01. 06</t>
  </si>
  <si>
    <t xml:space="preserve"> 06. 01. 08</t>
  </si>
  <si>
    <t xml:space="preserve"> 06. 01. 09</t>
  </si>
  <si>
    <t xml:space="preserve"> 06. 01. 10</t>
  </si>
  <si>
    <t xml:space="preserve"> 06. 01. 11</t>
  </si>
  <si>
    <t xml:space="preserve"> 06. 01. 12</t>
  </si>
  <si>
    <t xml:space="preserve"> 06. 01. 13</t>
  </si>
  <si>
    <t xml:space="preserve"> 06. 01. 14</t>
  </si>
  <si>
    <t xml:space="preserve"> 06. 01. 15</t>
  </si>
  <si>
    <t xml:space="preserve"> 06. 01. 16</t>
  </si>
  <si>
    <t xml:space="preserve"> 06. 01. 17</t>
  </si>
  <si>
    <t xml:space="preserve"> 06. 01. 18</t>
  </si>
  <si>
    <t xml:space="preserve"> 06. 01. 19</t>
  </si>
  <si>
    <t xml:space="preserve"> 06. 01. 20</t>
  </si>
  <si>
    <t xml:space="preserve"> 06. 01. 21</t>
  </si>
  <si>
    <t xml:space="preserve"> 06. 01. 22</t>
  </si>
  <si>
    <t xml:space="preserve"> 06. 01. 23</t>
  </si>
  <si>
    <t xml:space="preserve"> 06. 02. 01</t>
  </si>
  <si>
    <t xml:space="preserve"> 06. 02. 02</t>
  </si>
  <si>
    <t xml:space="preserve"> 06. 02. 03</t>
  </si>
  <si>
    <t xml:space="preserve"> 06. 02. 04</t>
  </si>
  <si>
    <t xml:space="preserve"> 06. 02. 05</t>
  </si>
  <si>
    <t xml:space="preserve"> 06. 02. 06</t>
  </si>
  <si>
    <t xml:space="preserve"> 06. 02. 08</t>
  </si>
  <si>
    <t xml:space="preserve"> 06. 03. 01</t>
  </si>
  <si>
    <t xml:space="preserve"> 06. 03. 02</t>
  </si>
  <si>
    <t xml:space="preserve"> 06. 03. 03</t>
  </si>
  <si>
    <t xml:space="preserve"> 06. 03. 04</t>
  </si>
  <si>
    <t xml:space="preserve"> 06. 03. 05</t>
  </si>
  <si>
    <t xml:space="preserve"> 06. 03. 06</t>
  </si>
  <si>
    <t xml:space="preserve"> 06. 03. 08</t>
  </si>
  <si>
    <t xml:space="preserve"> 06. 03. 09</t>
  </si>
  <si>
    <t xml:space="preserve"> 06. 03. 10</t>
  </si>
  <si>
    <t xml:space="preserve"> 06. 03. 11</t>
  </si>
  <si>
    <t xml:space="preserve"> 06. 03. 12</t>
  </si>
  <si>
    <t xml:space="preserve"> 06. 03. 13</t>
  </si>
  <si>
    <t xml:space="preserve"> 06. 03. 14</t>
  </si>
  <si>
    <t xml:space="preserve"> 06. 03. 15</t>
  </si>
  <si>
    <t xml:space="preserve"> 06. 03. 16</t>
  </si>
  <si>
    <t xml:space="preserve"> 06. 03. 17</t>
  </si>
  <si>
    <t xml:space="preserve"> 06. 03. 18</t>
  </si>
  <si>
    <t xml:space="preserve"> 06. 03. 19</t>
  </si>
  <si>
    <t xml:space="preserve"> 06. 03. 20</t>
  </si>
  <si>
    <t xml:space="preserve"> 06. 03. 21</t>
  </si>
  <si>
    <t xml:space="preserve"> 06. 03. 22</t>
  </si>
  <si>
    <t xml:space="preserve"> 06. 03. 23</t>
  </si>
  <si>
    <t xml:space="preserve"> 06. 03. 24</t>
  </si>
  <si>
    <t xml:space="preserve"> 06. 03. 25</t>
  </si>
  <si>
    <t xml:space="preserve"> 06. 03. 26</t>
  </si>
  <si>
    <t xml:space="preserve"> 06. 03. 27</t>
  </si>
  <si>
    <t xml:space="preserve"> 06. 03. 28</t>
  </si>
  <si>
    <t xml:space="preserve"> 06. 03. 29</t>
  </si>
  <si>
    <t xml:space="preserve"> 06. 03. 30</t>
  </si>
  <si>
    <t xml:space="preserve"> 07. 04</t>
  </si>
  <si>
    <t xml:space="preserve"> 07. 05</t>
  </si>
  <si>
    <t xml:space="preserve"> 07. 06</t>
  </si>
  <si>
    <t xml:space="preserve"> 07. 07</t>
  </si>
  <si>
    <t xml:space="preserve"> 06. 01. 07</t>
  </si>
  <si>
    <t xml:space="preserve"> 06. 02. 07</t>
  </si>
  <si>
    <t xml:space="preserve"> 06. 03. 07</t>
  </si>
  <si>
    <t xml:space="preserve"> 08. 10</t>
  </si>
  <si>
    <t xml:space="preserve"> 08. 11</t>
  </si>
  <si>
    <t xml:space="preserve"> 08. 12</t>
  </si>
  <si>
    <t xml:space="preserve"> 08. 13</t>
  </si>
  <si>
    <t xml:space="preserve"> 09. 14</t>
  </si>
  <si>
    <t xml:space="preserve"> 09. 15</t>
  </si>
  <si>
    <t xml:space="preserve"> 09. 16</t>
  </si>
  <si>
    <t xml:space="preserve"> 09. 17</t>
  </si>
  <si>
    <t xml:space="preserve"> 09. 18</t>
  </si>
  <si>
    <t xml:space="preserve"> 09. 19</t>
  </si>
  <si>
    <t xml:space="preserve"> 09. 20</t>
  </si>
  <si>
    <t xml:space="preserve"> 09. 21</t>
  </si>
  <si>
    <t xml:space="preserve"> 09. 22</t>
  </si>
  <si>
    <t xml:space="preserve"> 09. 23</t>
  </si>
  <si>
    <t xml:space="preserve"> 05. 06</t>
  </si>
  <si>
    <t xml:space="preserve"> 07. 08</t>
  </si>
  <si>
    <t xml:space="preserve"> 08. 09</t>
  </si>
  <si>
    <t xml:space="preserve"> 14. 01. 01</t>
  </si>
  <si>
    <t xml:space="preserve"> 14. 01. 02</t>
  </si>
  <si>
    <t xml:space="preserve"> 14. 01. 03</t>
  </si>
  <si>
    <t xml:space="preserve"> 14. 01. 04</t>
  </si>
  <si>
    <t xml:space="preserve"> 14. 01. 05</t>
  </si>
  <si>
    <t xml:space="preserve"> 14. 02. 01</t>
  </si>
  <si>
    <t xml:space="preserve"> 14. 02. 02</t>
  </si>
  <si>
    <t xml:space="preserve"> 14. 02. 03</t>
  </si>
  <si>
    <t xml:space="preserve"> 14. 02. 04</t>
  </si>
  <si>
    <t xml:space="preserve"> 15. 03</t>
  </si>
  <si>
    <t xml:space="preserve"> 15. 04</t>
  </si>
  <si>
    <t xml:space="preserve"> 15. 05</t>
  </si>
  <si>
    <t xml:space="preserve"> 15. 06</t>
  </si>
  <si>
    <t xml:space="preserve"> 15. 07</t>
  </si>
  <si>
    <t xml:space="preserve"> 15. 08</t>
  </si>
  <si>
    <t xml:space="preserve"> 15. 09</t>
  </si>
  <si>
    <t xml:space="preserve"> 15. 10</t>
  </si>
  <si>
    <t xml:space="preserve"> 15. 11</t>
  </si>
  <si>
    <t xml:space="preserve"> 15. 12</t>
  </si>
  <si>
    <t xml:space="preserve"> 15. 13</t>
  </si>
  <si>
    <t xml:space="preserve"> 15. 14</t>
  </si>
  <si>
    <t xml:space="preserve"> 15. 15</t>
  </si>
  <si>
    <t xml:space="preserve"> 15. 16</t>
  </si>
  <si>
    <t xml:space="preserve"> 15. 17</t>
  </si>
  <si>
    <t xml:space="preserve"> 15. 18</t>
  </si>
  <si>
    <t xml:space="preserve"> 15. 19</t>
  </si>
  <si>
    <t xml:space="preserve"> 15. 20</t>
  </si>
  <si>
    <t xml:space="preserve"> 15. 21</t>
  </si>
  <si>
    <t xml:space="preserve"> 15. 22</t>
  </si>
  <si>
    <t xml:space="preserve"> 15. 23</t>
  </si>
  <si>
    <t xml:space="preserve"> 18. 01. 02</t>
  </si>
  <si>
    <t xml:space="preserve"> 18. 02. 01</t>
  </si>
  <si>
    <t xml:space="preserve"> 18. 02. 02</t>
  </si>
  <si>
    <t xml:space="preserve"> 18. 03</t>
  </si>
  <si>
    <t xml:space="preserve"> 18. 03. 01</t>
  </si>
  <si>
    <t xml:space="preserve"> 18. 03. 02</t>
  </si>
  <si>
    <t xml:space="preserve"> 18. 03. 03</t>
  </si>
  <si>
    <t xml:space="preserve"> 20. 01. 01</t>
  </si>
  <si>
    <t xml:space="preserve"> 20. 01. 02</t>
  </si>
  <si>
    <t xml:space="preserve"> 20. 01. 03</t>
  </si>
  <si>
    <t xml:space="preserve"> 20. 01. 04</t>
  </si>
  <si>
    <t xml:space="preserve"> 20. 01. 05</t>
  </si>
  <si>
    <t xml:space="preserve"> 20. 01. 06</t>
  </si>
  <si>
    <t xml:space="preserve"> 20. 02. 01</t>
  </si>
  <si>
    <t xml:space="preserve"> 20. 02. 02</t>
  </si>
  <si>
    <t xml:space="preserve"> 20. 02. 03</t>
  </si>
  <si>
    <t xml:space="preserve"> 21. 03</t>
  </si>
  <si>
    <t xml:space="preserve"> 21. 04</t>
  </si>
  <si>
    <t xml:space="preserve"> 21. 05</t>
  </si>
  <si>
    <t xml:space="preserve"> 02. 03</t>
  </si>
  <si>
    <t>BARRA DE APOIO LATERAL EM AÇO INOX  L = 60 CM</t>
  </si>
  <si>
    <t>CONDULETE 1" EM LIGA DE ALUMÍNIO FUNDIDO TIPO "C" - FORNECIMENTO E INSTALACAO</t>
  </si>
  <si>
    <t>CONECTOR DE MEDIÇÃO PARA SPDA EM AÇO COM 4 PARAFUSOS</t>
  </si>
  <si>
    <t xml:space="preserve"> 12. 12</t>
  </si>
  <si>
    <t xml:space="preserve"> 12. 13</t>
  </si>
  <si>
    <t xml:space="preserve"> 12. 14</t>
  </si>
  <si>
    <t xml:space="preserve"> 12. 15</t>
  </si>
  <si>
    <t xml:space="preserve"> 12. 16</t>
  </si>
  <si>
    <t>ADMINISTRAÇÃO LOCAL</t>
  </si>
  <si>
    <t>MOBILIZAÇÃO, TRANSPORTE  DE PESSOAL E DESMOBILIZAÇÃO DA OBRA</t>
  </si>
  <si>
    <t>MURO DIVISÓRIO BLOCO DE CONCRETO REVESTIDO E = 15 CM, H = 2,20 M, INCLUSIVE SAPATA DE CONCRETO ARMADO FCK = 15 MPA, 50 X 55 CM</t>
  </si>
  <si>
    <t xml:space="preserve">TORRE DE ANDAIME 2 X 2 M </t>
  </si>
  <si>
    <t>UNXMÊS</t>
  </si>
  <si>
    <t xml:space="preserve">TOTAL ITEM:  27   </t>
  </si>
  <si>
    <t>ESTRUTURAS METÁLICAS E FECHAMENTOS LIGHT STEEL FRAMING</t>
  </si>
  <si>
    <r>
      <t xml:space="preserve">FORNECIMENTO, FABRICAÇÃO E MONTAGEM DE ESTRUTURA METÁLICA </t>
    </r>
    <r>
      <rPr>
        <sz val="11"/>
        <rFont val="Calibri"/>
        <family val="2"/>
      </rPr>
      <t>(AÇO ESTRUTURAL PARA PÓRTICO E CAIXA D'ÁGUA)</t>
    </r>
  </si>
  <si>
    <t>FORNECIMENTO E MONTAGEM DE PERFIS METÁLICOS DE PAREDES EXTERNAS E INTERNAS, DE TELHADO, DA LAJE E ESCADA EM  ESTRUTURA  LIGHT STEEL FRAMING</t>
  </si>
  <si>
    <t>FORNECIMENTO E MONTAGEM DOS FECHAMENTOS DAS PAREDES EM LIGHT STEEL FRAMING COM REVESTIMENTO EXTERNO E INTERNO, BARREIRA DE VAPOR DAS PAREDES E TELHADO, ISOLAMENTO TERMO-ACUSTICO DAS PAREDES E FORROS, SUBSTRATOS DOS PISOS DA LAJE E ESCADA E FORRO DE GESSO ESTRUTURADO</t>
  </si>
  <si>
    <t xml:space="preserve"> 02. 04</t>
  </si>
  <si>
    <t>TRANSPORTE DA ESTRUTURA METÁLICA E LIGHT STEEL FRAMING, INCLUIVE REVESTIMENTO E FORRO</t>
  </si>
  <si>
    <t>CARRETA</t>
  </si>
  <si>
    <t>IMPERMEABILIZACAO COM MANTA ASFALTICA ESPESSURA 3MM PROTEGIDA COM FILME DE ALUMINIO GOFRADO ESPESSURA 0,8MM, INCLUSO EMULSAO ASFALTICA</t>
  </si>
  <si>
    <t>PROTEÇÃO  MECANICA - ARGAMASSA DE CIMENTO E AREIA TRAÇO 1:3</t>
  </si>
  <si>
    <t>TUBO PVC SOLDAVEL AGUA FRIA DN 75 MM, INCLUSIVE CONEXOES - FORNECIMENTO E INSTALACAO</t>
  </si>
  <si>
    <t>ADICIONAL NA ALTURA DA CAIXA DE INSPEÇÃO EM CONCRETO PRÉ MOLDADO DN 60MM - FORNECIMENTO E INSTALAÇÃO</t>
  </si>
  <si>
    <t>REGISTRO GAVETA 2.1/2" BRUTO LATAO - FORNECIMENTO E INSTALACAO</t>
  </si>
  <si>
    <t xml:space="preserve"> 06. 03. 31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</si>
</sst>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R$&quot;#,##0.00_);[Red]&quot;(R$&quot;#,##0.00\)"/>
    <numFmt numFmtId="174" formatCode="[$-416]dddd\,\ d&quot; de &quot;mmmm&quot; de &quot;yyyy"/>
    <numFmt numFmtId="175" formatCode="dd/mm/yy;@"/>
    <numFmt numFmtId="176" formatCode="_-* #,##0.00_-;\-* #,##0.00_-;_-* \-??_-;_-@_-"/>
    <numFmt numFmtId="177" formatCode="_-* #,##0.0000_-;\-* #,##0.0000_-;_-* &quot;-&quot;??_-;_-@_-"/>
    <numFmt numFmtId="178" formatCode="#,##0.00_ ;\-#,##0.00\ "/>
    <numFmt numFmtId="179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2" fontId="1" fillId="0" borderId="4">
      <alignment wrapText="1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0" fontId="13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173" fontId="1" fillId="0" borderId="0">
      <alignment/>
      <protection/>
    </xf>
  </cellStyleXfs>
  <cellXfs count="203"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43" fontId="0" fillId="0" borderId="0" xfId="57" applyFont="1" applyAlignment="1">
      <alignment/>
    </xf>
    <xf numFmtId="0" fontId="20" fillId="3" borderId="11" xfId="0" applyFont="1" applyFill="1" applyBorder="1" applyAlignment="1">
      <alignment/>
    </xf>
    <xf numFmtId="0" fontId="20" fillId="3" borderId="11" xfId="0" applyFont="1" applyFill="1" applyBorder="1" applyAlignment="1">
      <alignment horizontal="justify" vertical="justify" wrapText="1"/>
    </xf>
    <xf numFmtId="43" fontId="0" fillId="3" borderId="11" xfId="57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 vertical="justify" wrapText="1"/>
    </xf>
    <xf numFmtId="43" fontId="0" fillId="0" borderId="11" xfId="57" applyFont="1" applyBorder="1" applyAlignment="1">
      <alignment/>
    </xf>
    <xf numFmtId="0" fontId="20" fillId="2" borderId="11" xfId="0" applyFont="1" applyFill="1" applyBorder="1" applyAlignment="1">
      <alignment/>
    </xf>
    <xf numFmtId="0" fontId="20" fillId="2" borderId="11" xfId="0" applyFont="1" applyFill="1" applyBorder="1" applyAlignment="1">
      <alignment horizontal="justify" vertical="justify" wrapText="1"/>
    </xf>
    <xf numFmtId="43" fontId="20" fillId="2" borderId="11" xfId="57" applyFont="1" applyFill="1" applyBorder="1" applyAlignment="1">
      <alignment/>
    </xf>
    <xf numFmtId="43" fontId="20" fillId="3" borderId="11" xfId="57" applyFont="1" applyFill="1" applyBorder="1" applyAlignment="1">
      <alignment/>
    </xf>
    <xf numFmtId="49" fontId="0" fillId="0" borderId="11" xfId="0" applyNumberFormat="1" applyBorder="1" applyAlignment="1">
      <alignment/>
    </xf>
    <xf numFmtId="0" fontId="20" fillId="2" borderId="12" xfId="0" applyFont="1" applyFill="1" applyBorder="1" applyAlignment="1">
      <alignment/>
    </xf>
    <xf numFmtId="0" fontId="20" fillId="2" borderId="12" xfId="0" applyFont="1" applyFill="1" applyBorder="1" applyAlignment="1">
      <alignment horizontal="justify" vertical="justify" wrapText="1"/>
    </xf>
    <xf numFmtId="43" fontId="20" fillId="2" borderId="12" xfId="57" applyFont="1" applyFill="1" applyBorder="1" applyAlignment="1">
      <alignment/>
    </xf>
    <xf numFmtId="0" fontId="0" fillId="0" borderId="13" xfId="0" applyBorder="1" applyAlignment="1">
      <alignment horizontal="justify" vertical="justify" wrapText="1"/>
    </xf>
    <xf numFmtId="43" fontId="0" fillId="0" borderId="13" xfId="57" applyFont="1" applyBorder="1" applyAlignment="1">
      <alignment/>
    </xf>
    <xf numFmtId="0" fontId="0" fillId="0" borderId="14" xfId="0" applyBorder="1" applyAlignment="1">
      <alignment/>
    </xf>
    <xf numFmtId="43" fontId="0" fillId="0" borderId="14" xfId="57" applyFont="1" applyBorder="1" applyAlignment="1">
      <alignment/>
    </xf>
    <xf numFmtId="0" fontId="0" fillId="0" borderId="15" xfId="0" applyBorder="1" applyAlignment="1">
      <alignment horizontal="left"/>
    </xf>
    <xf numFmtId="43" fontId="0" fillId="0" borderId="16" xfId="5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justify" vertical="justify" wrapText="1"/>
    </xf>
    <xf numFmtId="0" fontId="0" fillId="0" borderId="14" xfId="0" applyBorder="1" applyAlignment="1">
      <alignment horizontal="center"/>
    </xf>
    <xf numFmtId="43" fontId="0" fillId="0" borderId="15" xfId="57" applyFont="1" applyBorder="1" applyAlignment="1">
      <alignment/>
    </xf>
    <xf numFmtId="43" fontId="0" fillId="24" borderId="11" xfId="57" applyFont="1" applyFill="1" applyBorder="1" applyAlignment="1">
      <alignment/>
    </xf>
    <xf numFmtId="0" fontId="0" fillId="24" borderId="11" xfId="0" applyFill="1" applyBorder="1" applyAlignment="1">
      <alignment horizontal="justify" vertical="justify" wrapText="1"/>
    </xf>
    <xf numFmtId="43" fontId="0" fillId="0" borderId="11" xfId="57" applyFont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0" xfId="0" applyFill="1" applyAlignment="1">
      <alignment/>
    </xf>
    <xf numFmtId="49" fontId="0" fillId="24" borderId="11" xfId="0" applyNumberFormat="1" applyFill="1" applyBorder="1" applyAlignment="1">
      <alignment/>
    </xf>
    <xf numFmtId="43" fontId="0" fillId="24" borderId="11" xfId="57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justify" vertical="justify" wrapText="1"/>
    </xf>
    <xf numFmtId="0" fontId="20" fillId="0" borderId="11" xfId="0" applyFont="1" applyBorder="1" applyAlignment="1">
      <alignment horizontal="center"/>
    </xf>
    <xf numFmtId="43" fontId="20" fillId="0" borderId="11" xfId="57" applyFont="1" applyBorder="1" applyAlignment="1">
      <alignment/>
    </xf>
    <xf numFmtId="0" fontId="20" fillId="0" borderId="0" xfId="0" applyFont="1" applyAlignment="1">
      <alignment/>
    </xf>
    <xf numFmtId="0" fontId="0" fillId="24" borderId="11" xfId="0" applyFill="1" applyBorder="1" applyAlignment="1">
      <alignment horizontal="justify" vertical="top" wrapText="1"/>
    </xf>
    <xf numFmtId="43" fontId="0" fillId="24" borderId="11" xfId="57" applyFont="1" applyFill="1" applyBorder="1" applyAlignment="1" quotePrefix="1">
      <alignment/>
    </xf>
    <xf numFmtId="0" fontId="20" fillId="24" borderId="11" xfId="0" applyFont="1" applyFill="1" applyBorder="1" applyAlignment="1">
      <alignment/>
    </xf>
    <xf numFmtId="0" fontId="20" fillId="24" borderId="11" xfId="0" applyFont="1" applyFill="1" applyBorder="1" applyAlignment="1">
      <alignment horizontal="justify" vertical="justify" wrapText="1"/>
    </xf>
    <xf numFmtId="0" fontId="20" fillId="24" borderId="11" xfId="0" applyFont="1" applyFill="1" applyBorder="1" applyAlignment="1">
      <alignment horizontal="center"/>
    </xf>
    <xf numFmtId="43" fontId="20" fillId="24" borderId="11" xfId="57" applyFont="1" applyFill="1" applyBorder="1" applyAlignment="1">
      <alignment/>
    </xf>
    <xf numFmtId="0" fontId="20" fillId="24" borderId="0" xfId="0" applyFont="1" applyFill="1" applyAlignment="1">
      <alignment/>
    </xf>
    <xf numFmtId="43" fontId="20" fillId="3" borderId="11" xfId="57" applyFont="1" applyFill="1" applyBorder="1" applyAlignment="1">
      <alignment horizontal="center"/>
    </xf>
    <xf numFmtId="43" fontId="0" fillId="0" borderId="11" xfId="57" applyFont="1" applyFill="1" applyBorder="1" applyAlignment="1">
      <alignment/>
    </xf>
    <xf numFmtId="0" fontId="0" fillId="0" borderId="0" xfId="0" applyFill="1" applyAlignment="1">
      <alignment/>
    </xf>
    <xf numFmtId="17" fontId="0" fillId="0" borderId="18" xfId="57" applyNumberFormat="1" applyFont="1" applyBorder="1" applyAlignment="1">
      <alignment/>
    </xf>
    <xf numFmtId="43" fontId="20" fillId="0" borderId="11" xfId="57" applyFont="1" applyBorder="1" applyAlignment="1">
      <alignment horizontal="center"/>
    </xf>
    <xf numFmtId="0" fontId="2" fillId="0" borderId="11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2" fillId="24" borderId="11" xfId="0" applyFont="1" applyFill="1" applyBorder="1" applyAlignment="1">
      <alignment horizontal="justify" vertical="justify" wrapText="1"/>
    </xf>
    <xf numFmtId="43" fontId="2" fillId="24" borderId="11" xfId="57" applyFont="1" applyFill="1" applyBorder="1" applyAlignment="1">
      <alignment horizontal="center"/>
    </xf>
    <xf numFmtId="43" fontId="2" fillId="24" borderId="11" xfId="57" applyFont="1" applyFill="1" applyBorder="1" applyAlignment="1">
      <alignment/>
    </xf>
    <xf numFmtId="0" fontId="0" fillId="0" borderId="11" xfId="0" applyFill="1" applyBorder="1" applyAlignment="1">
      <alignment horizontal="justify" vertical="justify" wrapText="1"/>
    </xf>
    <xf numFmtId="43" fontId="0" fillId="0" borderId="11" xfId="57" applyFont="1" applyFill="1" applyBorder="1" applyAlignment="1">
      <alignment horizontal="center"/>
    </xf>
    <xf numFmtId="43" fontId="0" fillId="24" borderId="0" xfId="57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justify" vertical="justify" wrapText="1"/>
    </xf>
    <xf numFmtId="43" fontId="20" fillId="0" borderId="19" xfId="57" applyFont="1" applyFill="1" applyBorder="1" applyAlignment="1">
      <alignment/>
    </xf>
    <xf numFmtId="0" fontId="20" fillId="0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justify" wrapText="1"/>
    </xf>
    <xf numFmtId="43" fontId="0" fillId="0" borderId="0" xfId="57" applyFont="1" applyBorder="1" applyAlignment="1">
      <alignment horizontal="center"/>
    </xf>
    <xf numFmtId="43" fontId="0" fillId="0" borderId="0" xfId="57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justify" vertical="justify" wrapText="1"/>
    </xf>
    <xf numFmtId="43" fontId="20" fillId="0" borderId="0" xfId="57" applyFont="1" applyBorder="1" applyAlignment="1">
      <alignment horizontal="center"/>
    </xf>
    <xf numFmtId="43" fontId="20" fillId="0" borderId="0" xfId="57" applyFont="1" applyBorder="1" applyAlignment="1">
      <alignment/>
    </xf>
    <xf numFmtId="43" fontId="0" fillId="0" borderId="0" xfId="57" applyFont="1" applyFill="1" applyBorder="1" applyAlignment="1">
      <alignment/>
    </xf>
    <xf numFmtId="0" fontId="0" fillId="24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justify" wrapText="1"/>
    </xf>
    <xf numFmtId="43" fontId="0" fillId="0" borderId="0" xfId="57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justify" wrapText="1"/>
    </xf>
    <xf numFmtId="43" fontId="2" fillId="24" borderId="0" xfId="57" applyFont="1" applyFill="1" applyBorder="1" applyAlignment="1">
      <alignment/>
    </xf>
    <xf numFmtId="49" fontId="2" fillId="24" borderId="0" xfId="0" applyNumberFormat="1" applyFont="1" applyFill="1" applyBorder="1" applyAlignment="1">
      <alignment/>
    </xf>
    <xf numFmtId="49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left"/>
    </xf>
    <xf numFmtId="43" fontId="2" fillId="0" borderId="0" xfId="57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3" fontId="20" fillId="0" borderId="0" xfId="57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43" fontId="0" fillId="0" borderId="16" xfId="57" applyFont="1" applyBorder="1" applyAlignment="1">
      <alignment/>
    </xf>
    <xf numFmtId="0" fontId="0" fillId="24" borderId="11" xfId="0" applyFill="1" applyBorder="1" applyAlignment="1">
      <alignment horizontal="justify" wrapText="1"/>
    </xf>
    <xf numFmtId="49" fontId="0" fillId="0" borderId="20" xfId="57" applyNumberFormat="1" applyFont="1" applyBorder="1" applyAlignment="1">
      <alignment horizontal="right"/>
    </xf>
    <xf numFmtId="43" fontId="0" fillId="0" borderId="21" xfId="57" applyFont="1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justify" vertical="justify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21" fillId="0" borderId="0" xfId="0" applyFont="1" applyAlignment="1">
      <alignment horizontal="justify" vertical="justify" wrapText="1"/>
    </xf>
    <xf numFmtId="43" fontId="0" fillId="0" borderId="0" xfId="0" applyNumberFormat="1" applyAlignment="1">
      <alignment/>
    </xf>
    <xf numFmtId="49" fontId="2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43" fontId="0" fillId="0" borderId="11" xfId="0" applyNumberFormat="1" applyBorder="1" applyAlignment="1">
      <alignment/>
    </xf>
    <xf numFmtId="43" fontId="20" fillId="2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43" fontId="20" fillId="2" borderId="11" xfId="0" applyNumberFormat="1" applyFont="1" applyFill="1" applyBorder="1" applyAlignment="1">
      <alignment horizontal="justify" vertical="justify" wrapText="1"/>
    </xf>
    <xf numFmtId="0" fontId="20" fillId="3" borderId="11" xfId="0" applyFont="1" applyFill="1" applyBorder="1" applyAlignment="1">
      <alignment horizontal="left"/>
    </xf>
    <xf numFmtId="43" fontId="20" fillId="2" borderId="12" xfId="57" applyNumberFormat="1" applyFont="1" applyFill="1" applyBorder="1" applyAlignment="1">
      <alignment/>
    </xf>
    <xf numFmtId="43" fontId="0" fillId="0" borderId="13" xfId="57" applyFont="1" applyBorder="1" applyAlignment="1">
      <alignment/>
    </xf>
    <xf numFmtId="14" fontId="0" fillId="0" borderId="22" xfId="57" applyNumberFormat="1" applyFont="1" applyBorder="1" applyAlignment="1">
      <alignment horizontal="center"/>
    </xf>
    <xf numFmtId="43" fontId="0" fillId="0" borderId="21" xfId="57" applyFont="1" applyBorder="1" applyAlignment="1">
      <alignment/>
    </xf>
    <xf numFmtId="49" fontId="0" fillId="0" borderId="20" xfId="57" applyNumberFormat="1" applyFont="1" applyBorder="1" applyAlignment="1">
      <alignment horizontal="right"/>
    </xf>
    <xf numFmtId="43" fontId="0" fillId="0" borderId="14" xfId="57" applyFont="1" applyBorder="1" applyAlignment="1">
      <alignment/>
    </xf>
    <xf numFmtId="17" fontId="0" fillId="0" borderId="18" xfId="57" applyNumberFormat="1" applyFont="1" applyBorder="1" applyAlignment="1">
      <alignment horizontal="center"/>
    </xf>
    <xf numFmtId="43" fontId="0" fillId="0" borderId="15" xfId="57" applyFont="1" applyBorder="1" applyAlignment="1">
      <alignment/>
    </xf>
    <xf numFmtId="17" fontId="0" fillId="0" borderId="18" xfId="57" applyNumberFormat="1" applyFont="1" applyBorder="1" applyAlignment="1">
      <alignment/>
    </xf>
    <xf numFmtId="0" fontId="23" fillId="0" borderId="23" xfId="52" applyFont="1" applyFill="1" applyBorder="1" applyAlignment="1">
      <alignment horizontal="center" vertical="center"/>
      <protection/>
    </xf>
    <xf numFmtId="0" fontId="23" fillId="0" borderId="24" xfId="52" applyFont="1" applyFill="1" applyBorder="1" applyAlignment="1">
      <alignment horizontal="center" vertical="center"/>
      <protection/>
    </xf>
    <xf numFmtId="4" fontId="23" fillId="0" borderId="16" xfId="52" applyNumberFormat="1" applyFont="1" applyFill="1" applyBorder="1" applyAlignment="1">
      <alignment horizontal="center" vertical="center" wrapText="1"/>
      <protection/>
    </xf>
    <xf numFmtId="0" fontId="23" fillId="0" borderId="16" xfId="52" applyFont="1" applyFill="1" applyBorder="1" applyAlignment="1">
      <alignment horizontal="center" vertical="center" wrapText="1"/>
      <protection/>
    </xf>
    <xf numFmtId="0" fontId="23" fillId="0" borderId="16" xfId="52" applyFont="1" applyFill="1" applyBorder="1" applyAlignment="1">
      <alignment horizontal="center" vertical="center"/>
      <protection/>
    </xf>
    <xf numFmtId="0" fontId="23" fillId="0" borderId="25" xfId="52" applyFont="1" applyFill="1" applyBorder="1" applyAlignment="1">
      <alignment horizontal="center" vertical="center"/>
      <protection/>
    </xf>
    <xf numFmtId="10" fontId="24" fillId="0" borderId="26" xfId="52" applyNumberFormat="1" applyFont="1" applyFill="1" applyBorder="1" applyAlignment="1">
      <alignment horizontal="right" vertical="top" wrapText="1"/>
      <protection/>
    </xf>
    <xf numFmtId="10" fontId="25" fillId="0" borderId="26" xfId="52" applyNumberFormat="1" applyFont="1" applyFill="1" applyBorder="1" applyAlignment="1">
      <alignment horizontal="right" vertical="center" wrapText="1"/>
      <protection/>
    </xf>
    <xf numFmtId="10" fontId="25" fillId="0" borderId="26" xfId="52" applyNumberFormat="1" applyFont="1" applyFill="1" applyBorder="1" applyAlignment="1">
      <alignment vertical="top" wrapText="1"/>
      <protection/>
    </xf>
    <xf numFmtId="10" fontId="24" fillId="0" borderId="26" xfId="52" applyNumberFormat="1" applyFont="1" applyFill="1" applyBorder="1" applyAlignment="1">
      <alignment vertical="top" wrapText="1"/>
      <protection/>
    </xf>
    <xf numFmtId="10" fontId="25" fillId="0" borderId="27" xfId="52" applyNumberFormat="1" applyFont="1" applyFill="1" applyBorder="1" applyAlignment="1">
      <alignment vertical="top" wrapText="1"/>
      <protection/>
    </xf>
    <xf numFmtId="4" fontId="24" fillId="0" borderId="11" xfId="52" applyNumberFormat="1" applyFont="1" applyFill="1" applyBorder="1" applyAlignment="1">
      <alignment horizontal="right" vertical="top" wrapText="1"/>
      <protection/>
    </xf>
    <xf numFmtId="4" fontId="25" fillId="0" borderId="11" xfId="52" applyNumberFormat="1" applyFont="1" applyFill="1" applyBorder="1" applyAlignment="1">
      <alignment horizontal="right" vertical="center" wrapText="1"/>
      <protection/>
    </xf>
    <xf numFmtId="4" fontId="24" fillId="0" borderId="11" xfId="52" applyNumberFormat="1" applyFont="1" applyFill="1" applyBorder="1" applyAlignment="1">
      <alignment vertical="top" wrapText="1"/>
      <protection/>
    </xf>
    <xf numFmtId="4" fontId="24" fillId="0" borderId="28" xfId="52" applyNumberFormat="1" applyFont="1" applyFill="1" applyBorder="1" applyAlignment="1">
      <alignment vertical="top" wrapText="1"/>
      <protection/>
    </xf>
    <xf numFmtId="4" fontId="25" fillId="0" borderId="26" xfId="52" applyNumberFormat="1" applyFont="1" applyFill="1" applyBorder="1" applyAlignment="1">
      <alignment vertical="top" wrapText="1"/>
      <protection/>
    </xf>
    <xf numFmtId="4" fontId="25" fillId="0" borderId="27" xfId="52" applyNumberFormat="1" applyFont="1" applyFill="1" applyBorder="1" applyAlignment="1">
      <alignment vertical="top" wrapText="1"/>
      <protection/>
    </xf>
    <xf numFmtId="10" fontId="24" fillId="0" borderId="16" xfId="54" applyNumberFormat="1" applyFont="1" applyFill="1" applyBorder="1" applyAlignment="1">
      <alignment horizontal="right" vertical="top" wrapText="1"/>
    </xf>
    <xf numFmtId="10" fontId="25" fillId="0" borderId="16" xfId="52" applyNumberFormat="1" applyFont="1" applyFill="1" applyBorder="1" applyAlignment="1">
      <alignment horizontal="right" vertical="center" wrapText="1"/>
      <protection/>
    </xf>
    <xf numFmtId="10" fontId="24" fillId="0" borderId="24" xfId="52" applyNumberFormat="1" applyFont="1" applyFill="1" applyBorder="1" applyAlignment="1">
      <alignment horizontal="right" vertical="top" wrapText="1"/>
      <protection/>
    </xf>
    <xf numFmtId="10" fontId="24" fillId="0" borderId="29" xfId="52" applyNumberFormat="1" applyFont="1" applyFill="1" applyBorder="1" applyAlignment="1">
      <alignment horizontal="right" vertical="top" wrapText="1"/>
      <protection/>
    </xf>
    <xf numFmtId="4" fontId="24" fillId="0" borderId="24" xfId="52" applyNumberFormat="1" applyFont="1" applyFill="1" applyBorder="1" applyAlignment="1">
      <alignment horizontal="right" vertical="justify" wrapText="1"/>
      <protection/>
    </xf>
    <xf numFmtId="4" fontId="25" fillId="0" borderId="24" xfId="52" applyNumberFormat="1" applyFont="1" applyFill="1" applyBorder="1" applyAlignment="1">
      <alignment horizontal="right" vertical="justify" wrapText="1"/>
      <protection/>
    </xf>
    <xf numFmtId="4" fontId="24" fillId="0" borderId="29" xfId="52" applyNumberFormat="1" applyFont="1" applyFill="1" applyBorder="1" applyAlignment="1">
      <alignment horizontal="right" vertical="justify" wrapText="1"/>
      <protection/>
    </xf>
    <xf numFmtId="0" fontId="1" fillId="24" borderId="30" xfId="52" applyFill="1" applyBorder="1" applyAlignment="1">
      <alignment vertical="center"/>
      <protection/>
    </xf>
    <xf numFmtId="0" fontId="1" fillId="24" borderId="0" xfId="52" applyFill="1" applyBorder="1" applyAlignment="1">
      <alignment vertical="center"/>
      <protection/>
    </xf>
    <xf numFmtId="4" fontId="1" fillId="24" borderId="0" xfId="52" applyNumberFormat="1" applyFill="1" applyBorder="1" applyAlignment="1">
      <alignment vertical="center" wrapText="1"/>
      <protection/>
    </xf>
    <xf numFmtId="0" fontId="1" fillId="24" borderId="0" xfId="52" applyFont="1" applyFill="1" applyBorder="1" applyAlignment="1">
      <alignment vertical="center" wrapText="1"/>
      <protection/>
    </xf>
    <xf numFmtId="0" fontId="1" fillId="24" borderId="31" xfId="52" applyFill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justify" vertical="justify" wrapText="1"/>
    </xf>
    <xf numFmtId="0" fontId="0" fillId="8" borderId="16" xfId="0" applyFill="1" applyBorder="1" applyAlignment="1">
      <alignment/>
    </xf>
    <xf numFmtId="0" fontId="20" fillId="8" borderId="16" xfId="0" applyFont="1" applyFill="1" applyBorder="1" applyAlignment="1">
      <alignment/>
    </xf>
    <xf numFmtId="43" fontId="20" fillId="8" borderId="16" xfId="57" applyFont="1" applyFill="1" applyBorder="1" applyAlignment="1">
      <alignment/>
    </xf>
    <xf numFmtId="43" fontId="0" fillId="0" borderId="24" xfId="57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26" xfId="52" applyFont="1" applyFill="1" applyBorder="1" applyAlignment="1">
      <alignment vertical="center" wrapText="1"/>
      <protection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3" fontId="0" fillId="0" borderId="16" xfId="57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" fillId="0" borderId="34" xfId="52" applyNumberFormat="1" applyFont="1" applyFill="1" applyBorder="1" applyAlignment="1">
      <alignment horizontal="center" vertical="center" wrapText="1"/>
      <protection/>
    </xf>
    <xf numFmtId="0" fontId="1" fillId="0" borderId="35" xfId="52" applyFill="1" applyBorder="1" applyAlignment="1">
      <alignment horizontal="center" vertical="center" wrapText="1"/>
      <protection/>
    </xf>
    <xf numFmtId="0" fontId="1" fillId="0" borderId="11" xfId="52" applyFill="1" applyBorder="1" applyAlignment="1">
      <alignment vertical="center" wrapText="1"/>
      <protection/>
    </xf>
    <xf numFmtId="0" fontId="23" fillId="0" borderId="36" xfId="52" applyFont="1" applyFill="1" applyBorder="1" applyAlignment="1">
      <alignment horizontal="center" vertical="center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7" xfId="52" applyFont="1" applyFill="1" applyBorder="1" applyAlignment="1">
      <alignment horizontal="center" vertical="center" wrapText="1"/>
      <protection/>
    </xf>
    <xf numFmtId="0" fontId="23" fillId="0" borderId="18" xfId="52" applyFont="1" applyFill="1" applyBorder="1" applyAlignment="1">
      <alignment horizontal="center" vertical="center" wrapText="1"/>
      <protection/>
    </xf>
    <xf numFmtId="0" fontId="23" fillId="0" borderId="38" xfId="52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1" fillId="0" borderId="26" xfId="52" applyFill="1" applyBorder="1" applyAlignment="1">
      <alignment vertical="center" wrapText="1"/>
      <protection/>
    </xf>
    <xf numFmtId="0" fontId="22" fillId="0" borderId="41" xfId="52" applyFont="1" applyFill="1" applyBorder="1" applyAlignment="1">
      <alignment horizontal="center" vertical="center"/>
      <protection/>
    </xf>
    <xf numFmtId="0" fontId="22" fillId="0" borderId="42" xfId="52" applyFont="1" applyFill="1" applyBorder="1" applyAlignment="1">
      <alignment horizontal="center" vertical="center"/>
      <protection/>
    </xf>
    <xf numFmtId="0" fontId="22" fillId="0" borderId="43" xfId="52" applyFont="1" applyFill="1" applyBorder="1" applyAlignment="1">
      <alignment horizontal="center" vertical="center"/>
      <protection/>
    </xf>
    <xf numFmtId="0" fontId="23" fillId="0" borderId="3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31" xfId="52" applyFont="1" applyFill="1" applyBorder="1" applyAlignment="1">
      <alignment horizontal="center" vertical="center"/>
      <protection/>
    </xf>
    <xf numFmtId="0" fontId="23" fillId="0" borderId="37" xfId="52" applyFont="1" applyFill="1" applyBorder="1" applyAlignment="1">
      <alignment horizontal="center" vertical="center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23" fillId="0" borderId="44" xfId="52" applyFont="1" applyFill="1" applyBorder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Separador de milhares 3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</cellStyles>
  <dxfs count="1">
    <dxf>
      <font>
        <color auto="1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3</xdr:row>
      <xdr:rowOff>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3</xdr:row>
      <xdr:rowOff>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352425</xdr:colOff>
      <xdr:row>2</xdr:row>
      <xdr:rowOff>114300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&#199;AMENTO%202012\DEOP%20-%20MG\Relat&#243;rio%20Final\relatorios%20finais\UFLA\Planilha%20%20U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ASA%202012\COPASA%202012\CODEVASF%20-%20ROSE\JANEIRO\LIGACOES%20INTRADOMICILIARES%20-%20BOM%20DESPAC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RUSA\Desktop\Planilha%20USB%20T1A%20-%20FINAL%20-%20modifica&#231;&#227;o%20Naelia%20-%20201309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QUIVOS%20SEOS\SA&#218;DE\ARQUIVO%202015\UBS%20LUNDCEA\Doc%20Licita&#231;&#227;o\UBS_T1T_PLANILHA%20LICIT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no"/>
      <sheetName val="planilha ulfa"/>
      <sheetName val="curva abc serviços"/>
      <sheetName val="curva abc insumos"/>
      <sheetName val="cronograma"/>
      <sheetName val="BDI - SERVIÇ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rutura"/>
      <sheetName val="Orçamento Sintético"/>
      <sheetName val="Orçamento Analítico"/>
      <sheetName val="Cronograma"/>
      <sheetName val="BDI - SERVIÇOS"/>
      <sheetName val="BDI - MAT"/>
    </sheetNames>
    <sheetDataSet>
      <sheetData sheetId="3">
        <row r="1">
          <cell r="A1" t="str">
            <v>CRONOGRAMA FÍSICO-FINANCEIRO</v>
          </cell>
        </row>
        <row r="4">
          <cell r="A4" t="str">
            <v>BOM DESPACHO - MG</v>
          </cell>
        </row>
        <row r="5">
          <cell r="A5" t="str">
            <v>OBRA: LIGAÇÕES INTRADOMICILIARES -  BOM DESPACHO</v>
          </cell>
        </row>
        <row r="7">
          <cell r="A7" t="str">
            <v>Item</v>
          </cell>
          <cell r="B7" t="str">
            <v>Discriminação dos Serviços</v>
          </cell>
          <cell r="C7" t="str">
            <v>Peso    %</v>
          </cell>
          <cell r="D7" t="str">
            <v>Vl. das Obras/ Serviços (R$)</v>
          </cell>
          <cell r="E7" t="str">
            <v>Mês 01</v>
          </cell>
          <cell r="G7" t="str">
            <v>Mês 02</v>
          </cell>
          <cell r="I7" t="str">
            <v>Mês 03</v>
          </cell>
          <cell r="K7" t="str">
            <v>TOTAL</v>
          </cell>
        </row>
        <row r="8">
          <cell r="E8" t="str">
            <v>%</v>
          </cell>
          <cell r="F8" t="str">
            <v>R$</v>
          </cell>
          <cell r="G8" t="str">
            <v>%</v>
          </cell>
          <cell r="H8" t="str">
            <v>R$</v>
          </cell>
          <cell r="I8" t="str">
            <v>%</v>
          </cell>
          <cell r="J8" t="str">
            <v>R$</v>
          </cell>
          <cell r="K8" t="str">
            <v>%</v>
          </cell>
          <cell r="L8" t="str">
            <v>R$</v>
          </cell>
        </row>
        <row r="9">
          <cell r="A9" t="str">
            <v>01</v>
          </cell>
          <cell r="B9" t="str">
            <v>ITENS DE RATEIO</v>
          </cell>
          <cell r="C9">
            <v>0.4472769756863973</v>
          </cell>
          <cell r="D9">
            <v>109012.86</v>
          </cell>
        </row>
        <row r="11">
          <cell r="A11" t="str">
            <v>02</v>
          </cell>
          <cell r="B11" t="str">
            <v>LIGAÇÕES INTRADOMICILIARES</v>
          </cell>
          <cell r="C11">
            <v>0.3967860761328896</v>
          </cell>
          <cell r="D11">
            <v>96706.93400000001</v>
          </cell>
        </row>
        <row r="13">
          <cell r="A13" t="str">
            <v>03</v>
          </cell>
          <cell r="B13" t="str">
            <v>LIGAÇÕES DOMICILIARES</v>
          </cell>
          <cell r="C13">
            <v>0.15593694818071324</v>
          </cell>
          <cell r="D13">
            <v>38005.829999999994</v>
          </cell>
        </row>
        <row r="16">
          <cell r="A16" t="str">
            <v>TOTAL</v>
          </cell>
          <cell r="B16" t="str">
            <v>SIMPLES</v>
          </cell>
        </row>
        <row r="17">
          <cell r="B17" t="str">
            <v>ACUMULADO</v>
          </cell>
          <cell r="C17">
            <v>1</v>
          </cell>
          <cell r="D17">
            <v>243725.62399999998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 UBS TIA"/>
      <sheetName val="curva abc serviços"/>
      <sheetName val="curva abc insumos"/>
      <sheetName val="lista de insumos"/>
      <sheetName val="cronograma"/>
      <sheetName val="BDI - "/>
      <sheetName val="Plan1"/>
    </sheetNames>
    <sheetDataSet>
      <sheetData sheetId="1">
        <row r="6">
          <cell r="A6" t="str">
            <v> 01.</v>
          </cell>
          <cell r="C6" t="str">
            <v>SERVIÇOS PRELIMINARES</v>
          </cell>
        </row>
        <row r="7">
          <cell r="A7" t="str">
            <v> 01. 01</v>
          </cell>
          <cell r="B7" t="str">
            <v>CB9026</v>
          </cell>
          <cell r="C7" t="str">
            <v>MOBILIZAÇÃO, TRANSPORTE  DE PESSOAL E DESMOBILIZAÇÃO DA OBRA</v>
          </cell>
        </row>
        <row r="8">
          <cell r="A8" t="str">
            <v> 01. 02</v>
          </cell>
          <cell r="B8" t="str">
            <v>74209/001</v>
          </cell>
          <cell r="C8" t="str">
            <v>PLACA DE OBRA EM CHAPA DE ACO GALVANIZADO</v>
          </cell>
        </row>
        <row r="9">
          <cell r="A9" t="str">
            <v> 01. 03</v>
          </cell>
          <cell r="B9" t="str">
            <v>73805/001</v>
          </cell>
          <cell r="C9" t="str">
            <v>BARRACAO DE OBRA PARA ALOJAMENTO/ESCRITORIO, PISO EM PINHO 3A, PAREDES EM COMPENSADO 10MM, COBERTURA EM TELHA AMIANTO 6MM, INCLUSO INSTALACOES ELETRICAS E ESQUADRIAS</v>
          </cell>
        </row>
        <row r="10">
          <cell r="A10" t="str">
            <v> 01. 04</v>
          </cell>
          <cell r="C10" t="str">
            <v>INSTALAÇÕES PROVISORIAS</v>
          </cell>
        </row>
        <row r="11">
          <cell r="A11" t="str">
            <v> 01. 04. 01</v>
          </cell>
          <cell r="B11" t="str">
            <v>CB9029</v>
          </cell>
          <cell r="C11" t="str">
            <v>INSTALACAO PROVISORIA DE AGUA/ESGOTO</v>
          </cell>
        </row>
        <row r="12">
          <cell r="A12" t="str">
            <v> 01. 04. 02</v>
          </cell>
          <cell r="B12" t="str">
            <v>CB9030</v>
          </cell>
          <cell r="C12" t="str">
            <v>INSTALACAO PROVISORIA DE ENERGIA ELETRICA</v>
          </cell>
        </row>
        <row r="13">
          <cell r="A13" t="str">
            <v> 01. 05</v>
          </cell>
          <cell r="C13" t="str">
            <v>MURO DE DIVISA</v>
          </cell>
        </row>
        <row r="14">
          <cell r="A14" t="str">
            <v>01. 05. 01</v>
          </cell>
          <cell r="C14" t="str">
            <v>MURO DIVISÓRIO BLOCO DE CONCRETO REVESTIDO E = 15 CM, H = 2,20 M, INCLUSIVE SAPATA DE CONCRETO ARMADO FCK = 15 MPA, 50 X 55 CM</v>
          </cell>
        </row>
        <row r="15">
          <cell r="A15" t="str">
            <v>01. 05. 02</v>
          </cell>
          <cell r="B15" t="str">
            <v>73954/001</v>
          </cell>
          <cell r="C15" t="str">
            <v>PINTURA LATEX ACRILICA AMBIENTES INTERNOS/EXTERNOS, TRES DEMAOS</v>
          </cell>
        </row>
        <row r="16">
          <cell r="A16" t="str">
            <v> 01. 06</v>
          </cell>
          <cell r="C16" t="str">
            <v>ANDAIME</v>
          </cell>
        </row>
        <row r="17">
          <cell r="A17" t="str">
            <v> 01. 06. 01</v>
          </cell>
          <cell r="B17" t="str">
            <v>CB9000</v>
          </cell>
          <cell r="C17" t="str">
            <v>TORRE DE ANDAIME 2 X 2 M </v>
          </cell>
        </row>
        <row r="18">
          <cell r="A18" t="str">
            <v> 01. 06. 02</v>
          </cell>
          <cell r="B18">
            <v>73673</v>
          </cell>
          <cell r="C18" t="str">
            <v>ANDAIME PARA REVESTIMENTO DE FORROS EM MADEIRA DE 3A</v>
          </cell>
        </row>
        <row r="19">
          <cell r="C19" t="str">
            <v>TOTAL ITEM:  01   </v>
          </cell>
        </row>
        <row r="20">
          <cell r="A20" t="str">
            <v> 02.</v>
          </cell>
          <cell r="C20" t="str">
            <v>ESTRUTURAS METÁLICAS E FECHAMENTOS LIGHT STEEL FRAMING</v>
          </cell>
        </row>
        <row r="21">
          <cell r="A21" t="str">
            <v> 02. 01</v>
          </cell>
          <cell r="B21" t="str">
            <v>CH9205</v>
          </cell>
          <cell r="C21" t="str">
            <v>FORNECIMENTO, FABRICAÇÃO E MONTAGEM DE ESTRUTURA METÁLICA (AÇO ESTRUTURAL PARA PÓRTICO E CAIXA D'ÁGUA)</v>
          </cell>
        </row>
        <row r="22">
          <cell r="A22" t="str">
            <v> 02. 02</v>
          </cell>
          <cell r="B22" t="str">
            <v>CB9034</v>
          </cell>
          <cell r="C22" t="str">
            <v>FORNECIMENTO E MONTAGEM DE PERFIS METÁLICOS DE PAREDES EXTERNAS E INTERNAS, DE TELHADO, DA LAJE E ESCADA EM  ESTRUTURA  LIGHT STEEL FRAMING</v>
          </cell>
        </row>
        <row r="23">
          <cell r="A23" t="str">
            <v> 02. 03</v>
          </cell>
          <cell r="B23" t="str">
            <v>CP9045</v>
          </cell>
          <cell r="C23" t="str">
            <v>FORNECIMENTO E MONTAGEM DOS FECHAMENTOS DAS PAREDES EM LIGHT STEEL FRAMING COM REVESTIMENTO EXTERNO E INTERNO, BARREIRA DE VAPOR DAS PAREDES E TELHADO, ISOLAMENTO TERMO-ACUSTICO DAS PAREDES E FORROS, SUBSTRATOS DOS PISOS DA LAJE E ESCADA E FORRO DE GESSO </v>
          </cell>
        </row>
        <row r="24">
          <cell r="A24" t="str">
            <v> 02. 04</v>
          </cell>
          <cell r="B24" t="str">
            <v>CB9033</v>
          </cell>
          <cell r="C24" t="str">
            <v>TRANSPORTE DA ESTRUTURA METÁLICA E LIGHT STEEL FRAMING, INCLUIVE REVESTIMENTO E FORRO</v>
          </cell>
        </row>
        <row r="25">
          <cell r="C25" t="str">
            <v>TOTAL ITEM:  02   </v>
          </cell>
        </row>
        <row r="26">
          <cell r="A26" t="str">
            <v> 03.</v>
          </cell>
          <cell r="C26" t="str">
            <v>ALVENARIAS E DIVISÕES</v>
          </cell>
        </row>
        <row r="27">
          <cell r="A27" t="str">
            <v> 03. 01</v>
          </cell>
          <cell r="B27" t="str">
            <v>76445/001</v>
          </cell>
          <cell r="C27" t="str">
            <v>ALVENARIA DE TIJOLOS CERAMICOS FURADOS 10X20X20CM, ASSENTADOS COM ARGAMASSA CIMENTO/AREIA 1:10 COM PREPARO MANUAL, ESP. PAREDE = 10CM, COM JUNTAS DE 12MM, CONSIDERANDO 8% DE PERDAS NOS TIJOLOS, SEM PERDAS DE ARGAMASSA</v>
          </cell>
        </row>
        <row r="28">
          <cell r="A28" t="str">
            <v> 03. 02</v>
          </cell>
          <cell r="B28" t="str">
            <v>73862/003</v>
          </cell>
          <cell r="C28" t="str">
            <v>DIVISORIA 35MM PAINEL CEGO MIOLO COLMEIA REVESTIDA C/CHAPA LAMINADA EMCORES FIBRA MADEIRA PRENSADA C/MONTANTES ALUMINIO ANODIZADO NATURAL EM"L" "T" OU "X" INCL PORTAS EXCL SUAS FERRAGENS.</v>
          </cell>
        </row>
        <row r="29">
          <cell r="A29" t="str">
            <v> 03. 03</v>
          </cell>
          <cell r="B29" t="str">
            <v>CP9042</v>
          </cell>
          <cell r="C29" t="str">
            <v>DIVISORIA EM GRANITO CINZA CORUMBÁ POLIDO H= 180 CM, INCLUSIVE FERRAGENS EM LATÃO CROMADO</v>
          </cell>
        </row>
        <row r="30">
          <cell r="C30" t="str">
            <v>TOTAL ITEM:  03   </v>
          </cell>
        </row>
        <row r="31">
          <cell r="A31" t="str">
            <v> 04.</v>
          </cell>
          <cell r="C31" t="str">
            <v>COBERTURAS</v>
          </cell>
        </row>
        <row r="32">
          <cell r="A32" t="str">
            <v> 04. 01</v>
          </cell>
          <cell r="B32" t="str">
            <v>75381/001</v>
          </cell>
          <cell r="C32" t="str">
            <v>COBERTURA COM TELHA CHAPA AÇO ZINCADO ONDULADA 0,5 MM</v>
          </cell>
        </row>
        <row r="33">
          <cell r="A33" t="str">
            <v> 04. 02</v>
          </cell>
          <cell r="B33" t="str">
            <v>CC9058</v>
          </cell>
          <cell r="C33" t="str">
            <v>FABRICAÇÃO, FORNECIMENTO E INSTALAÇÃO DE CUMEEIRA METÁLICA PARA TELHA </v>
          </cell>
        </row>
        <row r="34">
          <cell r="A34" t="str">
            <v> 04. 03</v>
          </cell>
          <cell r="B34" t="str">
            <v>CC9053</v>
          </cell>
          <cell r="C34" t="str">
            <v>FABRICAÇÃO, FORNECIMENTO E INSTALAÇÃO DE CHAPIM EM CHAPA DE AÇO GALVANIZADA CONFORME PROJETO</v>
          </cell>
        </row>
        <row r="35">
          <cell r="A35" t="str">
            <v> 04. 04</v>
          </cell>
          <cell r="B35" t="str">
            <v>CC9059</v>
          </cell>
          <cell r="C35" t="str">
            <v>FABRICAÇÃO, FORNECIMENTO E INSTALAÇÃO DE CALHA METÁLICA CONJUGADA EM CHAPIM EM CHAPA DE AÇO GALVANIZADO CONFORME PROJETO</v>
          </cell>
        </row>
        <row r="36">
          <cell r="A36" t="str">
            <v> 04. 05</v>
          </cell>
          <cell r="B36" t="str">
            <v>CC9060</v>
          </cell>
          <cell r="C36" t="str">
            <v>FABRICAÇÃO, FORNECIMENTO E INSTALAÇÃO DE RUFOS EM CHAPA DE AÇO GALVANIZADA CONFORME PROJETO</v>
          </cell>
        </row>
        <row r="37">
          <cell r="C37" t="str">
            <v>TOTAL ITEM:  04   </v>
          </cell>
        </row>
        <row r="38">
          <cell r="A38" t="str">
            <v> 05.</v>
          </cell>
          <cell r="C38" t="str">
            <v>IMPERMEABILIZAÇÕES E ISOLAMENTO</v>
          </cell>
        </row>
        <row r="39">
          <cell r="A39" t="str">
            <v> 05. 01</v>
          </cell>
          <cell r="B39" t="str">
            <v>CI9104</v>
          </cell>
          <cell r="C39" t="str">
            <v>CAMADA DE TRANSIÇÃO COM GEOTEXTIL 200G/M2  - FORNECIMENTO E COLOCAÇÃO</v>
          </cell>
        </row>
        <row r="40">
          <cell r="A40" t="str">
            <v> 05. 02</v>
          </cell>
          <cell r="B40" t="str">
            <v>CI9004</v>
          </cell>
          <cell r="C40" t="str">
            <v>CAMADA DE REGULARIZAÇÃO ARGAMASSA TRAÇO 1:3, ESPESSURA MÉDIA 3,0 CM</v>
          </cell>
        </row>
        <row r="41">
          <cell r="A41" t="str">
            <v> 05. 03</v>
          </cell>
          <cell r="B41" t="str">
            <v>CI9100</v>
          </cell>
          <cell r="C41" t="str">
            <v>IMPERMEABILIZAÇÃO COM ARGAMASSA POLIMÉRICA COM CONSUMO DE 5,0KG/M², ESTRUTURADA COM TELA POLIÉSTER RESINADA MALHA DE 3X3 MM</v>
          </cell>
        </row>
        <row r="42">
          <cell r="A42" t="str">
            <v> 05. 04</v>
          </cell>
          <cell r="B42" t="str">
            <v>CI9101</v>
          </cell>
          <cell r="C42" t="str">
            <v>IMPERMEABILIZAÇÃO COM RESINA EPÓXI 1,2 KG/M2 NO PISO E PAREDE NO POÇO DO ELEVADOR CONFORME PROJETO</v>
          </cell>
        </row>
        <row r="43">
          <cell r="A43" t="str">
            <v> 05. 05</v>
          </cell>
          <cell r="B43" t="str">
            <v>73753/001</v>
          </cell>
          <cell r="C43" t="str">
            <v>IMPERMEABILIZACAO COM MANTA ASFALTICA ESPESSURA 3MM PROTEGIDA COM FILME DE ALUMINIO GOFRADO ESPESSURA 0,8MM, INCLUSO EMULSAO ASFALTICA</v>
          </cell>
        </row>
        <row r="44">
          <cell r="A44" t="str">
            <v> 05. 06</v>
          </cell>
          <cell r="B44" t="str">
            <v>CI9102</v>
          </cell>
          <cell r="C44" t="str">
            <v>PROTEÇÃO  MECANICA - ARGAMASSA DE CIMENTO E AREIA TRAÇO 1:3</v>
          </cell>
        </row>
        <row r="45">
          <cell r="A45" t="str">
            <v> 05. 07</v>
          </cell>
          <cell r="B45" t="str">
            <v>CI9103</v>
          </cell>
          <cell r="C45" t="str">
            <v>JUNTA EM MASTIQUE POLIURETANO (MASTIQUE PERIMETRAL) 2X2 CM</v>
          </cell>
        </row>
        <row r="46">
          <cell r="C46" t="str">
            <v>TOTAL ITEM:  05  </v>
          </cell>
        </row>
        <row r="47">
          <cell r="A47" t="str">
            <v> 06.</v>
          </cell>
          <cell r="C47" t="str">
            <v>INSTALAÇÃO HIDRO-SANITÁRIA</v>
          </cell>
        </row>
        <row r="48">
          <cell r="A48" t="str">
            <v> 06. 01</v>
          </cell>
          <cell r="C48" t="str">
            <v>TUBULAÇÕES E CONEXÕES</v>
          </cell>
        </row>
        <row r="49">
          <cell r="A49" t="str">
            <v> 06. 01. 01</v>
          </cell>
          <cell r="B49" t="str">
            <v>75030/001</v>
          </cell>
          <cell r="C49" t="str">
            <v>TUBO PVC SOLDAVEL AGUA FRIA DN 25MM, INCLUSIVE CONEXOES - FORNECIMENTO E INSTALACAO</v>
          </cell>
        </row>
        <row r="50">
          <cell r="A50" t="str">
            <v> 06. 01. 02</v>
          </cell>
          <cell r="B50" t="str">
            <v>75030/002</v>
          </cell>
          <cell r="C50" t="str">
            <v>TUBO PVC SOLDAVEL AGUA FRIA DN 32MM, INCLUSIVE CONEXOES - FORNECIMENTO E INSTALACAO</v>
          </cell>
        </row>
        <row r="51">
          <cell r="A51" t="str">
            <v> 06. 01. 03</v>
          </cell>
          <cell r="B51" t="str">
            <v>75030/004</v>
          </cell>
          <cell r="C51" t="str">
            <v>TUBO PVC SOLDAVEL AGUA FRIA DN 50 MM, INCLUSIVE CONEXOES - FORNECIMENTO E INSTALACAO</v>
          </cell>
        </row>
        <row r="52">
          <cell r="A52" t="str">
            <v> 06. 01. 04</v>
          </cell>
          <cell r="B52" t="str">
            <v>75030/005</v>
          </cell>
          <cell r="C52" t="str">
            <v>TUBO PVC SOLDAVEL AGUA FRIA DN 60 MM, INCLUSIVE CONEXOES - FORNECIMENTO E INSTALACAO</v>
          </cell>
        </row>
        <row r="53">
          <cell r="A53" t="str">
            <v> 06. 01. 05</v>
          </cell>
          <cell r="B53" t="str">
            <v>75030/006</v>
          </cell>
          <cell r="C53" t="str">
            <v>TUBO PVC SOLDAVEL AGUA FRIA DN 75 MM, INCLUSIVE CONEXOES - FORNECIMENTO E INSTALACAO</v>
          </cell>
        </row>
        <row r="54">
          <cell r="A54" t="str">
            <v> 06. 01. 06</v>
          </cell>
          <cell r="B54" t="str">
            <v>74165/001</v>
          </cell>
          <cell r="C54" t="str">
            <v>TUBO PVC ESGOTO JS PREDIAL DN 40MM, INCLUSIVE CONEXOES - FORNECIMENTO E INSTALACAO</v>
          </cell>
        </row>
        <row r="55">
          <cell r="A55" t="str">
            <v> 06. 01. 07</v>
          </cell>
          <cell r="B55" t="str">
            <v>74165/002</v>
          </cell>
          <cell r="C55" t="str">
            <v>TUBO PVC ESGOTO PREDIAL DN 50MM, INCLUSIVE CONEXOES - FORNECIMENTO E INSTALACAO</v>
          </cell>
        </row>
        <row r="56">
          <cell r="A56" t="str">
            <v> 06. 01. 08</v>
          </cell>
          <cell r="B56" t="str">
            <v>74165/003</v>
          </cell>
          <cell r="C56" t="str">
            <v>TUBO PVC ESGOTO PREDIAL DN 75MM, INCLUSIVE CONEXOES - FORNECIMENTO E INSTALACAO</v>
          </cell>
        </row>
        <row r="57">
          <cell r="A57" t="str">
            <v> 06. 01. 09</v>
          </cell>
          <cell r="B57" t="str">
            <v>74165/004</v>
          </cell>
          <cell r="C57" t="str">
            <v>TUBO PVC ESGOTO PREDIAL DN 100MM, INCLUSIVE CONEXOES - FORNECIMENTO E INSTALACAO</v>
          </cell>
        </row>
        <row r="58">
          <cell r="A58" t="str">
            <v> 06. 01. 10</v>
          </cell>
          <cell r="B58" t="str">
            <v>CL9201</v>
          </cell>
          <cell r="C58" t="str">
            <v>ESPUDE DE BORRACHA PARA VASO SANITÁRIO - FORNECIMENTO E INSTALAÇÃO</v>
          </cell>
        </row>
        <row r="59">
          <cell r="A59" t="str">
            <v> 06. 01. 11</v>
          </cell>
          <cell r="B59" t="str">
            <v>CL9202</v>
          </cell>
          <cell r="C59" t="str">
            <v>TUBO DE LIGAÇÃO AJUSTÁVEL - FORNECIMENTO E INSTALAÇÃO</v>
          </cell>
        </row>
        <row r="60">
          <cell r="A60" t="str">
            <v> 06. 01. 12</v>
          </cell>
          <cell r="B60" t="str">
            <v>CL9203</v>
          </cell>
          <cell r="C60" t="str">
            <v>CAIXA D´ÁGUA 5000 LITROS POLIETILENO COM TAMPA</v>
          </cell>
        </row>
        <row r="61">
          <cell r="A61" t="str">
            <v> 06. 01. 13</v>
          </cell>
          <cell r="B61" t="str">
            <v>CL9215</v>
          </cell>
          <cell r="C61" t="str">
            <v>BOLSA DE LIGAÇÃO - FORNECIMENTO E INSTALAÇÃO</v>
          </cell>
        </row>
        <row r="62">
          <cell r="A62" t="str">
            <v> 06. 01. 14</v>
          </cell>
          <cell r="B62" t="str">
            <v>CL9217</v>
          </cell>
          <cell r="C62" t="str">
            <v>BUCHA DE REDUÇÃO 75 X 50 CM - FORNECIMENTO E INSTALAÇÃO</v>
          </cell>
        </row>
        <row r="63">
          <cell r="A63" t="str">
            <v> 06. 01. 15</v>
          </cell>
          <cell r="B63" t="str">
            <v>CD9000</v>
          </cell>
          <cell r="C63" t="str">
            <v>CAIXA DE GORDURA PRÉ-FABRICADA Ø40 MM 31 L, COM TAMPA E CAIXILHO - FORNECIMENTO E INSTALACAO</v>
          </cell>
        </row>
        <row r="64">
          <cell r="A64" t="str">
            <v> 06. 01. 16</v>
          </cell>
          <cell r="B64" t="str">
            <v>CD9001</v>
          </cell>
          <cell r="C64" t="str">
            <v>CAIXA DE GORDURA PRÉ-FABRICADA Ø40 MM 50 L, COM TAMPA E CAIXILHO - FORNECIMENTO E INSTALACAO</v>
          </cell>
        </row>
        <row r="65">
          <cell r="A65" t="str">
            <v> 06. 01. 17</v>
          </cell>
          <cell r="B65" t="str">
            <v>74166/001</v>
          </cell>
          <cell r="C65" t="str">
            <v>CAIXA DE INSPEÇÃO EM CONCRETO PRÉ-MOLDADO DN 60MM COM TAMPA H= 60CM - FORNECIMENTO E INSTALACAO</v>
          </cell>
        </row>
        <row r="66">
          <cell r="A66" t="str">
            <v> 06. 01. 18</v>
          </cell>
          <cell r="B66">
            <v>40777</v>
          </cell>
          <cell r="C66" t="str">
            <v>CAIXA SIFONADA PVC 150X150X50MM COM GRELHA REDONDA BRANCA - FORNECIMENTO E INSTALACAO</v>
          </cell>
        </row>
        <row r="67">
          <cell r="A67" t="str">
            <v> 06. 01. 19</v>
          </cell>
          <cell r="B67">
            <v>72685</v>
          </cell>
          <cell r="C67" t="str">
            <v>RALO SIFONADO DE PVC 100X100MM SIMPLES - FORNECIMENTO E INSTALACAO</v>
          </cell>
        </row>
        <row r="68">
          <cell r="A68" t="str">
            <v> 06. 01. 20</v>
          </cell>
          <cell r="B68" t="str">
            <v>74102/001</v>
          </cell>
          <cell r="C68" t="str">
            <v>CAIXA PARA HIDROMETRO CONCRETO PRE-MOLDADO - FORNECIMENTO E INSTALACAO</v>
          </cell>
        </row>
        <row r="69">
          <cell r="A69" t="str">
            <v> 06. 01. 21</v>
          </cell>
          <cell r="B69" t="str">
            <v>74218/001</v>
          </cell>
          <cell r="C69" t="str">
            <v>KIT CAVALETE PVC COM REGISTRO 3/4" - FORNECIMENTO E INSTALACAO</v>
          </cell>
        </row>
        <row r="70">
          <cell r="A70" t="str">
            <v> 06. 01. 22</v>
          </cell>
          <cell r="B70" t="str">
            <v>74217/002</v>
          </cell>
          <cell r="C70" t="str">
            <v>HIDROMETRO 5,00M3/H, D=3/4" - FORNECIMENTO E INSTALACAO</v>
          </cell>
        </row>
        <row r="71">
          <cell r="A71" t="str">
            <v> 06. 01. 23</v>
          </cell>
          <cell r="B71" t="str">
            <v>CL9502</v>
          </cell>
          <cell r="C71" t="str">
            <v>ADICIONAL NA ALTURA DA CAIXA DE INSPEÇÃO EM CONCRETO PRÉ MOLDADO DN 60MM - FORNECIMENTO E INSTALAÇÃO</v>
          </cell>
        </row>
        <row r="72">
          <cell r="A72" t="str">
            <v> 06. 02</v>
          </cell>
          <cell r="C72" t="str">
            <v>LOUÇAS E METAIS</v>
          </cell>
        </row>
        <row r="73">
          <cell r="A73" t="str">
            <v> 06. 02. 01</v>
          </cell>
          <cell r="B73" t="str">
            <v>CL9227</v>
          </cell>
          <cell r="C73" t="str">
            <v>VASO SANITÁRIO, CONVENCIONAL BRANCO, LINHA AZALÉIA, CELITE OU EQUIVALENTE,  ASSENTO SANITÁRIO MARCA CELITE OU EQUIVALENTE</v>
          </cell>
        </row>
        <row r="74">
          <cell r="A74" t="str">
            <v> 06. 02. 02</v>
          </cell>
          <cell r="B74" t="str">
            <v>74193/001</v>
          </cell>
          <cell r="C74" t="str">
            <v>VASO SANITÁRIO COM CAIXA DE DESCARGA ACOPLADA - LOUÇA BRANCA</v>
          </cell>
        </row>
        <row r="75">
          <cell r="A75" t="str">
            <v> 06. 02. 03</v>
          </cell>
          <cell r="B75" t="str">
            <v>73911/001</v>
          </cell>
          <cell r="C75" t="str">
            <v>CUBA ACO INOXIDAVEL 40,0X34,0X11,5 CM, COM SIFAO EM METAL CROMADO 1.1/2X1.1/2", VALVULA EM METAL CROMADO TIPO AMERICANA 3.1/2"X1.1/2" PARA PIA - FORNECIMENTO E INSTALACAO</v>
          </cell>
        </row>
        <row r="76">
          <cell r="A76" t="str">
            <v> 06. 02. 04</v>
          </cell>
          <cell r="B76" t="str">
            <v>CL9229</v>
          </cell>
          <cell r="C76" t="str">
            <v>CUBA OVAL DE EMBUTIR NA COR BRANCA - COD.76117 PADRÃO CELITE OU EQUIVALENTE , INCLUSIVE COM VÁLVULA,  SIFÃO CROMADOS</v>
          </cell>
        </row>
        <row r="77">
          <cell r="A77" t="str">
            <v> 06. 02. 05</v>
          </cell>
          <cell r="B77" t="str">
            <v>CL9230</v>
          </cell>
          <cell r="C77" t="str">
            <v>LAVATORIO DE CANTO SUSPENSO LINHA IZY, PADRÃO DECA OU EQUIVALENTE,  INCLUSIVE VÁLVULA, SIFÃO  OU EQUIVALENTE</v>
          </cell>
        </row>
        <row r="78">
          <cell r="A78" t="str">
            <v> 06. 02. 06</v>
          </cell>
          <cell r="B78" t="str">
            <v>CL9231</v>
          </cell>
          <cell r="C78" t="str">
            <v>LAVATÓRIO COM COLUNA SUSPENSA LIFE, NA COR BRANCA PADRÃO CELITE OU EQUIVALENTE, INCLUSIVE COM VÁLVULA,  SIFÃO CROMADOS</v>
          </cell>
        </row>
        <row r="79">
          <cell r="A79" t="str">
            <v> 06. 02. 07</v>
          </cell>
          <cell r="B79" t="str">
            <v>73947/004</v>
          </cell>
          <cell r="C79" t="str">
            <v>TANQUE LOUCA BRANCA C/COLUNAS E MED 60X56CM (EM TORNO)INCL ACESSORIOS DE FIX FERRAGENS EM METAL CROMADO TORNEIRA PRESSAO 1158 1/2" VALVULA  ESCOAMENTO 1605 E SIFAO 1680 DE 1.1/2"X1.1/2" - FORNECIMENTO</v>
          </cell>
        </row>
        <row r="80">
          <cell r="A80" t="str">
            <v> 06. 02. 08</v>
          </cell>
          <cell r="B80" t="str">
            <v>CL9232</v>
          </cell>
          <cell r="C80" t="str">
            <v>EXPURGO HOSPITALAR EM AÇO INOX. FISHER iNOX OU EQUIVALENTE, INCLUSIVE SIFÃO EM AÇO INOX</v>
          </cell>
        </row>
        <row r="81">
          <cell r="A81" t="str">
            <v> 06. 03</v>
          </cell>
          <cell r="C81" t="str">
            <v>ACESSÓRIOS</v>
          </cell>
        </row>
        <row r="82">
          <cell r="A82" t="str">
            <v> 06. 03. 01</v>
          </cell>
          <cell r="B82" t="str">
            <v>CL9233</v>
          </cell>
          <cell r="C82" t="str">
            <v>DUCHA HIGIÊNICA COM REGISTRO PARA CONTROLE DE FLUXO DE ÁGUA 1/2" - FORNECIMENTO E INSTALAÇÃO</v>
          </cell>
        </row>
        <row r="83">
          <cell r="A83" t="str">
            <v> 06. 03. 02</v>
          </cell>
          <cell r="B83" t="str">
            <v>CJ9041</v>
          </cell>
          <cell r="C83" t="str">
            <v>CHUVEIRO ELÉTRICO CROMADO MULTITEMPERATURAS, PADRÃO LORENZETTI OU EQUIVALENTE - FORNECIMENTO E INSTALAÇÃO</v>
          </cell>
        </row>
        <row r="84">
          <cell r="A84" t="str">
            <v> 06. 03. 03</v>
          </cell>
          <cell r="B84" t="str">
            <v>CL9234</v>
          </cell>
          <cell r="C84" t="str">
            <v>TORNEIRA PARA LAVATÓRIO, DE MESA, PRESSMATIC BENEFIT, PADRÃO DOCOL OU EQUIVALENTE (BANHEIRO DE DEIFICIENTE)  - FORNECIMENTO E INSTALAÇÃO</v>
          </cell>
        </row>
        <row r="85">
          <cell r="A85" t="str">
            <v> 06. 03. 04</v>
          </cell>
          <cell r="B85" t="str">
            <v>CL9235</v>
          </cell>
          <cell r="C85" t="str">
            <v>TORNEIRA PARA LAVATÓRIO, DE MESA, PRESSMATIC, PADRÃO DOCOL OU EQUIVALENTE- FORNECIMENTO E INSTALAÇÃO</v>
          </cell>
        </row>
        <row r="86">
          <cell r="A86" t="str">
            <v> 06. 03. 05</v>
          </cell>
          <cell r="B86" t="str">
            <v>CL9237</v>
          </cell>
          <cell r="C86" t="str">
            <v>TORNEIRA  DE LIMPEZA, DE PAREDE, MISTY, PADRÃO FABRIMAR OU EQUIVALENTE - FORNECIMENTO E INSTALAÇÃO</v>
          </cell>
        </row>
        <row r="87">
          <cell r="A87" t="str">
            <v> 06. 03. 06</v>
          </cell>
          <cell r="B87" t="str">
            <v>CL9236</v>
          </cell>
          <cell r="C87" t="str">
            <v>TORNEIRA DE PAREDE COM DIRECIONADOR DE JATO MISTY, PADRÃO FABRIMAR OU EQUIVALENTE - FORNECIMENTO E INSTALAÇÃO</v>
          </cell>
        </row>
        <row r="88">
          <cell r="A88" t="str">
            <v> 06. 03. 07</v>
          </cell>
          <cell r="B88" t="str">
            <v>CL9252</v>
          </cell>
          <cell r="C88" t="str">
            <v>TORNEIRA DE MESA BICA MOVEL LINHA FIT SPECIAL REF. 1167 C53 PADRÃO LORENZETTI OU EQUIVALENTE  - FORNECIMENTO E INSTALAÇÃO</v>
          </cell>
        </row>
        <row r="89">
          <cell r="A89" t="str">
            <v> 06. 03. 08</v>
          </cell>
          <cell r="B89" t="str">
            <v>CL9238</v>
          </cell>
          <cell r="C89" t="str">
            <v>TORNEIRA BÓIA PARA CAIXA D´ÁGUA 3/4" OU EQUIVALENTE  - FORNECIMENTO E INSTALAÇÃO</v>
          </cell>
        </row>
        <row r="90">
          <cell r="A90" t="str">
            <v> 06. 03. 09</v>
          </cell>
          <cell r="B90" t="str">
            <v>73975/001</v>
          </cell>
          <cell r="C90" t="str">
            <v>REGISTRO DE PRESSÃO COM ACABAMENTO  3/4"OU EQUIVALENTE - FORNECIMENTO E INSTALAÇÃO</v>
          </cell>
        </row>
        <row r="91">
          <cell r="A91" t="str">
            <v> 06. 03. 10</v>
          </cell>
          <cell r="B91" t="str">
            <v>74176/001</v>
          </cell>
          <cell r="C91" t="str">
            <v>REGISTRO DE GAVETA COM ACABAMENTO  3/4"OU EQUIVALENTE - FORNECIMENTO E INSTALAÇÃO</v>
          </cell>
        </row>
        <row r="92">
          <cell r="A92" t="str">
            <v> 06. 03. 11</v>
          </cell>
          <cell r="B92" t="str">
            <v>74175/001</v>
          </cell>
          <cell r="C92" t="str">
            <v>REGISTRO GAVETA 1" COM CANOPLA ACABAMENTO CROMADO SIMPLES - FORNECIMENTO E INSTALACAO</v>
          </cell>
        </row>
        <row r="93">
          <cell r="A93" t="str">
            <v> 06. 03. 12</v>
          </cell>
          <cell r="B93" t="str">
            <v>74174/001</v>
          </cell>
          <cell r="C93" t="str">
            <v>REGISTRO DE GAVETA COM ACABAMENTO  1.1/2"OU EQUIVALENTE  - FORNECIMENTO E INSTALAÇÃO</v>
          </cell>
        </row>
        <row r="94">
          <cell r="A94" t="str">
            <v> 06. 03. 13</v>
          </cell>
          <cell r="B94" t="str">
            <v>74185/001</v>
          </cell>
          <cell r="C94" t="str">
            <v>REGISTRO GAVETA 3/4" BRUTO LATAO - FORNECIMENTO E INSTALACAO</v>
          </cell>
        </row>
        <row r="95">
          <cell r="A95" t="str">
            <v> 06. 03. 14</v>
          </cell>
          <cell r="B95" t="str">
            <v>74182/001</v>
          </cell>
          <cell r="C95" t="str">
            <v>REGISTRO GAVETA 1.1/2" BRUTO LATAO - FORNECIMENTO E INSTALACAO</v>
          </cell>
        </row>
        <row r="96">
          <cell r="A96" t="str">
            <v> 06. 03. 15</v>
          </cell>
          <cell r="B96" t="str">
            <v>74181/001</v>
          </cell>
          <cell r="C96" t="str">
            <v>REGISTRO GAVETA 2" BRUTO LATAO - FORNECIMENTO E INSTALACAO</v>
          </cell>
        </row>
        <row r="97">
          <cell r="A97" t="str">
            <v> 06. 03. 16</v>
          </cell>
          <cell r="B97" t="str">
            <v>74180/001</v>
          </cell>
          <cell r="C97" t="str">
            <v>REGISTRO GAVETA 2.1/2" BRUTO LATAO - FORNECIMENTO E INSTALACAO</v>
          </cell>
        </row>
        <row r="98">
          <cell r="A98" t="str">
            <v> 06. 03. 17</v>
          </cell>
          <cell r="B98" t="str">
            <v>CL9241</v>
          </cell>
          <cell r="C98" t="str">
            <v>VÁLVULA DE DESCARGA C/ CAIXA EMBUTIDA NA PAREDE REF.: MONTANA HIDROTÉCNICA OU EQUIVALENTE   - FORNECIMENTO E INSTALAÇÃO</v>
          </cell>
        </row>
        <row r="99">
          <cell r="A99" t="str">
            <v> 06. 03. 18</v>
          </cell>
          <cell r="B99">
            <v>40729</v>
          </cell>
          <cell r="C99" t="str">
            <v>VALVULA DESCARGA 1.1/2" COM   REGISTRO, ACABAMENTO EM METAL  CROMADO - FORNECIMENTO E  INSTALACAO </v>
          </cell>
        </row>
        <row r="100">
          <cell r="A100" t="str">
            <v> 06. 03. 19</v>
          </cell>
          <cell r="B100" t="str">
            <v>CL9264</v>
          </cell>
          <cell r="C100" t="str">
            <v>BARRA DE APOIO LATERAL EM AÇO INOX  L = 60 CM</v>
          </cell>
        </row>
        <row r="101">
          <cell r="A101" t="str">
            <v> 06. 03. 20</v>
          </cell>
          <cell r="B101" t="str">
            <v>CL9242</v>
          </cell>
          <cell r="C101" t="str">
            <v>BARRA PARA APOIO EM AÇO INOX EM PAREDE PARA P.N.E. L =80 CM</v>
          </cell>
        </row>
        <row r="102">
          <cell r="A102" t="str">
            <v> 06. 03. 21</v>
          </cell>
          <cell r="B102" t="str">
            <v>CL9243</v>
          </cell>
          <cell r="C102" t="str">
            <v>BARRA PARA APOIO P.N.E. EM PORTA EM AÇO INOX L = 60 CM</v>
          </cell>
        </row>
        <row r="103">
          <cell r="A103" t="str">
            <v> 06. 03. 22</v>
          </cell>
          <cell r="B103" t="str">
            <v>CL9244</v>
          </cell>
          <cell r="C103" t="str">
            <v>BARRA PARA APOIO P.N.E. EM AÇO INOX PARA LAVATÓRIO EM "U"</v>
          </cell>
        </row>
        <row r="104">
          <cell r="A104" t="str">
            <v> 06. 03. 23</v>
          </cell>
          <cell r="B104" t="str">
            <v>CL9500</v>
          </cell>
          <cell r="C104" t="str">
            <v>BANCO ARTICULADO PARA BANHO</v>
          </cell>
        </row>
        <row r="105">
          <cell r="A105" t="str">
            <v> 06. 03. 24</v>
          </cell>
          <cell r="B105" t="str">
            <v>CL9501</v>
          </cell>
          <cell r="C105" t="str">
            <v>LIGAÇÃO FLEXÍVEl CROMADO 1/2 X 30 CM</v>
          </cell>
        </row>
        <row r="106">
          <cell r="A106" t="str">
            <v> 06. 03. 25</v>
          </cell>
          <cell r="B106" t="str">
            <v>CL9246</v>
          </cell>
          <cell r="C106" t="str">
            <v>PAPELEIRA PARA PAPEL HIGIÊNICO EM PLÁSTICO. LALEKLA OU EQUIVALENTE - FORNECIMENTO E INSTALAÇÃO</v>
          </cell>
        </row>
        <row r="107">
          <cell r="A107" t="str">
            <v> 06. 03. 26</v>
          </cell>
          <cell r="B107" t="str">
            <v>CL9247</v>
          </cell>
          <cell r="C107" t="str">
            <v>PORTA PAPEL TOALHA BRANCO TIPO DISPENSER EM PLÁSTICO RESISTENTE E LAVÁVEL,COLUMBUS OU EQUIVALENTE  - FORNECIMENTO E INSTALAÇÃO</v>
          </cell>
        </row>
        <row r="108">
          <cell r="A108" t="str">
            <v> 06. 03. 27</v>
          </cell>
          <cell r="B108" t="str">
            <v>CL9248</v>
          </cell>
          <cell r="C108" t="str">
            <v>SABONETEIRA COM RESERVATÓRIO BRANCO TIPO DISPENSER PARA SABÃO LÍQUIDO EM PLÁSTICO RESISTENTE E LAVÁVEL, LALEKLA OU EQUIVALENTE  - FORNECIMENTO E INSTALAÇÃO</v>
          </cell>
        </row>
        <row r="109">
          <cell r="A109" t="str">
            <v> 06. 03. 28</v>
          </cell>
          <cell r="B109" t="str">
            <v>CL9255</v>
          </cell>
          <cell r="C109" t="str">
            <v>RESERVATÓRIO BRANCO P/ ANTI-SÉPTICO TIPO DISPENSER, COLUMBUS OU EQUIVALENTE  - FORNECIMENTO E INSTALACAO</v>
          </cell>
        </row>
        <row r="110">
          <cell r="A110" t="str">
            <v> 06. 03. 29</v>
          </cell>
          <cell r="B110" t="str">
            <v>CL9249</v>
          </cell>
          <cell r="C110" t="str">
            <v>CABIDE CROMADO TIPO GANCHO, DOCOL OU EQUIVALENTE  - FORNECIMENTO E INSTALAÇÃO</v>
          </cell>
        </row>
        <row r="111">
          <cell r="A111" t="str">
            <v> 06. 03. 30</v>
          </cell>
          <cell r="B111" t="str">
            <v>CL9250</v>
          </cell>
          <cell r="C111" t="str">
            <v>GRELHA/PORTA GRELHA AÇO INOX, FECHO GIRATÓRIO 100 X 100 MM - FORNECIMENTO E INSTALAÇÃO</v>
          </cell>
        </row>
        <row r="112">
          <cell r="A112" t="str">
            <v> 06. 03. 31</v>
          </cell>
          <cell r="B112" t="str">
            <v>CL9251</v>
          </cell>
          <cell r="C112" t="str">
            <v>GRELHA/PORTA GRELHA AÇO INOX, FECHO GIRATÓRIO 150 X 150 MM - FORNECIMENTO E INSTALAÇÃO</v>
          </cell>
        </row>
        <row r="113">
          <cell r="C113" t="str">
            <v>TOTAL ITEM:  06   </v>
          </cell>
        </row>
        <row r="114">
          <cell r="A114" t="str">
            <v> 07.</v>
          </cell>
          <cell r="C114" t="str">
            <v>PREVENÇÃO E COMBATE A INCÊNDIO</v>
          </cell>
        </row>
        <row r="115">
          <cell r="A115" t="str">
            <v> 07. 01</v>
          </cell>
          <cell r="B115" t="str">
            <v>CK9000</v>
          </cell>
          <cell r="C115" t="str">
            <v>EXTINTOR DE INCÊNDIO TIPO PÓ QUÍMICO 2-A:20-B:C, CAPACIDADE 6 KG</v>
          </cell>
        </row>
        <row r="116">
          <cell r="A116" t="str">
            <v> 07. 02</v>
          </cell>
          <cell r="B116" t="str">
            <v>CK9001</v>
          </cell>
          <cell r="C116" t="str">
            <v>LUMINÁRIA DE EMERGÊNCIA AUTÔNOMA IE-16 COM LÂMPADA DE 8 W -FORNECIMENTO E INSTALAÇÃO</v>
          </cell>
        </row>
        <row r="117">
          <cell r="A117" t="str">
            <v> 07. 03</v>
          </cell>
          <cell r="B117" t="str">
            <v>CK9002</v>
          </cell>
          <cell r="C117" t="str">
            <v>PLACA FOTOLUMINESCENTE "S1" OU "S2"- 380 X 190 MM (SAÍDA - DIREITA) - FORNECIMENTO E INSTALAÇÃO</v>
          </cell>
        </row>
        <row r="118">
          <cell r="A118" t="str">
            <v> 07. 04</v>
          </cell>
          <cell r="B118" t="str">
            <v>CK9003</v>
          </cell>
          <cell r="C118" t="str">
            <v>PLACA FOTOLUMINESCENTE "S3"- 380 X 190 MM FORNECIMENTO E INSTALAÇÃO</v>
          </cell>
        </row>
        <row r="119">
          <cell r="A119" t="str">
            <v> 07. 05</v>
          </cell>
          <cell r="B119" t="str">
            <v>CK9004</v>
          </cell>
          <cell r="C119" t="str">
            <v>PLACA FOTOLUMINESCENTE "S4"- 380 X 190 MM - FORNECIMENTO E INSTALAÇÃO</v>
          </cell>
        </row>
        <row r="120">
          <cell r="A120" t="str">
            <v> 07. 06</v>
          </cell>
          <cell r="B120" t="str">
            <v>CK9005</v>
          </cell>
          <cell r="C120" t="str">
            <v>PLACA FOTOLUMINESCENTE "S8"- 380 X 190 MM (SAÍDA ESCADA DESCE) - FORNECIMENTO E INSTALAÇÃO</v>
          </cell>
        </row>
        <row r="121">
          <cell r="A121" t="str">
            <v> 07. 07</v>
          </cell>
          <cell r="B121" t="str">
            <v>CK9006</v>
          </cell>
          <cell r="C121" t="str">
            <v>PLACA FOTOLUMINESCENTE "S12" - 380 X 190 MM (SAÍDA) - FORNECIMENTO E INSTALAÇÃO</v>
          </cell>
        </row>
        <row r="122">
          <cell r="A122" t="str">
            <v> 07. 08</v>
          </cell>
          <cell r="B122" t="str">
            <v>CK9007</v>
          </cell>
          <cell r="C122" t="str">
            <v>PLACA FOTOLUMINESCENTE "M1" - 600 X 600 MM COM MENSAGEM ESCRITA - FORNECIMENTO E INSTALAÇÃO</v>
          </cell>
        </row>
        <row r="123">
          <cell r="A123" t="str">
            <v> 07. 09</v>
          </cell>
          <cell r="B123" t="str">
            <v>CK9028</v>
          </cell>
          <cell r="C123" t="str">
            <v>PLACA FOTOLUMINESCENTE "E5" - 300 X 300 MM</v>
          </cell>
        </row>
        <row r="124">
          <cell r="C124" t="str">
            <v>TOTAL ITEM:  07</v>
          </cell>
        </row>
        <row r="125">
          <cell r="A125" t="str">
            <v> 08.</v>
          </cell>
          <cell r="C125" t="str">
            <v>DRENAGEM</v>
          </cell>
        </row>
        <row r="126">
          <cell r="A126" t="str">
            <v> 08. 01</v>
          </cell>
          <cell r="B126" t="str">
            <v>73965/015</v>
          </cell>
          <cell r="C126" t="str">
            <v>ESCAVACAO MANUAL DE VALAS H &lt;= 1,50 M</v>
          </cell>
        </row>
        <row r="127">
          <cell r="A127" t="str">
            <v> 08. 02</v>
          </cell>
          <cell r="B127">
            <v>73733</v>
          </cell>
          <cell r="C127" t="str">
            <v>COMPACTAÇÃO MANUAL FUNDO DE VALAS COM MAÇO=10 KG</v>
          </cell>
        </row>
        <row r="128">
          <cell r="A128" t="str">
            <v> 08. 03</v>
          </cell>
          <cell r="B128" t="str">
            <v>73964/006</v>
          </cell>
          <cell r="C128" t="str">
            <v>REATERRO MANUAL DE VALAS</v>
          </cell>
        </row>
        <row r="129">
          <cell r="A129" t="str">
            <v> 08. 04</v>
          </cell>
          <cell r="B129" t="str">
            <v>CD9002</v>
          </cell>
          <cell r="C129" t="str">
            <v>FORNECIMENTO E ASSENTAMENTO DE TUBO PVC RÍGIDO NBR-7362 D = 75 MM, INCLUSIVE CONEXÕES E SUPORTES</v>
          </cell>
        </row>
        <row r="130">
          <cell r="A130" t="str">
            <v> 08. 05</v>
          </cell>
          <cell r="B130" t="str">
            <v>CD9003</v>
          </cell>
          <cell r="C130" t="str">
            <v>FORNECIMENTO E ASSENTAMENTO DE TUBO PVC RÍGIDO NBR-7362 D = 100 MM, INCLUSIVE CONEXÕES E SUPORTES</v>
          </cell>
        </row>
        <row r="131">
          <cell r="A131" t="str">
            <v> 08. 06</v>
          </cell>
          <cell r="B131" t="str">
            <v>CD9004</v>
          </cell>
          <cell r="C131" t="str">
            <v>FORNECIMENTO E ASSENTAMENTO DE TUBO PVC RÍGIDO NBR-7362 D = 150 MM, INCLUSIVE CONEXÕES E SUPORTES</v>
          </cell>
        </row>
        <row r="132">
          <cell r="A132" t="str">
            <v> 08. 07</v>
          </cell>
          <cell r="B132" t="str">
            <v>CD9005</v>
          </cell>
          <cell r="C132" t="str">
            <v>FORNECIMENTO E ASSENTAMENTO DE TUBO PVC RÍGIDO NBR-7362 D = 200 MM, INCLUSIVE CONEXÕES E SUPORTES</v>
          </cell>
        </row>
        <row r="133">
          <cell r="A133" t="str">
            <v> 08. 08</v>
          </cell>
          <cell r="B133" t="str">
            <v>CD9008</v>
          </cell>
          <cell r="C133" t="str">
            <v>GRELHA C/ CAIXILHO METÁLICO 20 X 20 CM FULMINAS - FORNECIMENTO E INSTALAÇÃO</v>
          </cell>
        </row>
        <row r="134">
          <cell r="A134" t="str">
            <v> 08. 09</v>
          </cell>
          <cell r="B134" t="str">
            <v>CD9006</v>
          </cell>
          <cell r="C134" t="str">
            <v>CAIXA ALVENARIA 40 X 40 X 40 CM, TAMPA EM GRELHA DE AÇO-PASSAGEM, INCLUSIVE ESCAVAÇÃO, REATERRO E BOTA-FORA</v>
          </cell>
        </row>
        <row r="135">
          <cell r="A135" t="str">
            <v> 08. 10</v>
          </cell>
          <cell r="B135" t="str">
            <v>CD9007</v>
          </cell>
          <cell r="C135" t="str">
            <v>CAIXA ALVENARIA 40 X 40 X 60 CM, TAMPA EM GRELHA DE AÇO-PASSAGEM, INCLUSIVE ESCAVAÇÃO, REATERRO E BOTA-FORA</v>
          </cell>
        </row>
        <row r="136">
          <cell r="C136" t="str">
            <v>TOTAL ITEM:  08  </v>
          </cell>
        </row>
        <row r="137">
          <cell r="A137" t="str">
            <v> 09.</v>
          </cell>
          <cell r="C137" t="str">
            <v>INSTALAÇÕES ELÉTRICAS</v>
          </cell>
        </row>
        <row r="138">
          <cell r="A138" t="str">
            <v> 09. 01</v>
          </cell>
          <cell r="B138">
            <v>73613</v>
          </cell>
          <cell r="C138" t="str">
            <v>ELETRODUTO DE PVC RÍGIDO ROSCÁVEL 20 MM (3/4") FORNECIMENTO E INSTALACAO</v>
          </cell>
        </row>
        <row r="139">
          <cell r="A139" t="str">
            <v> 09. 02</v>
          </cell>
          <cell r="B139" t="str">
            <v>CJ9058</v>
          </cell>
          <cell r="C139" t="str">
            <v>ELETRODUTO PVC RÍGIDO, ROSCA, INCLUSIVE CONEXÕES D = 1" FORNECIMENTO E INSTALACAO</v>
          </cell>
        </row>
        <row r="140">
          <cell r="A140" t="str">
            <v> 09. 03</v>
          </cell>
          <cell r="B140">
            <v>72308</v>
          </cell>
          <cell r="C140" t="str">
            <v>ELETRODUTO DE ACO GALVANIZADO ELETROLÍTICO TIPO LEVE 3/4", INCLUSIVE CONEXOES - FORNECIMENTO E INSTALACAO</v>
          </cell>
        </row>
        <row r="141">
          <cell r="A141" t="str">
            <v> 09. 04</v>
          </cell>
          <cell r="B141" t="str">
            <v>CJ9059</v>
          </cell>
          <cell r="C141" t="str">
            <v>ELETRODUTO AÇO GALVANIZADO LEVE, INCLUSIVE CONEXÕES D = 1" - FORNECIMENTO E INSTALACAO</v>
          </cell>
        </row>
        <row r="142">
          <cell r="A142" t="str">
            <v> 09. 05</v>
          </cell>
          <cell r="B142">
            <v>72331</v>
          </cell>
          <cell r="C142" t="str">
            <v>INTERRUPTOR SIMPLES - 1 TECLA - FORNECIMENTO E INSTALACAO</v>
          </cell>
        </row>
        <row r="143">
          <cell r="A143" t="str">
            <v> 09. 06</v>
          </cell>
          <cell r="B143">
            <v>72332</v>
          </cell>
          <cell r="C143" t="str">
            <v>INTERRUPTOR SIMPLES - 2 TECLAS - FORNECIMENTO E INSTALACAO</v>
          </cell>
        </row>
        <row r="144">
          <cell r="A144" t="str">
            <v> 09. 07</v>
          </cell>
          <cell r="B144">
            <v>72334</v>
          </cell>
          <cell r="C144" t="str">
            <v>INTERRUPTOR PARALELO - 1 TECLA - FORNECIMENTO E INSTALACAO</v>
          </cell>
        </row>
        <row r="145">
          <cell r="A145" t="str">
            <v> 09. 08</v>
          </cell>
          <cell r="B145" t="str">
            <v>CJ9205</v>
          </cell>
          <cell r="C145" t="str">
            <v>INTERRUPTOR , TRÊS TECLAS SIMPLES 10 A - 250 V</v>
          </cell>
        </row>
        <row r="146">
          <cell r="A146" t="str">
            <v> 09. 09</v>
          </cell>
          <cell r="B146">
            <v>72335</v>
          </cell>
          <cell r="C146" t="str">
            <v>ESPELHO PLÁSTICO - 4"X2" - FORNECIMENTO E INSTALACAO</v>
          </cell>
        </row>
        <row r="147">
          <cell r="A147" t="str">
            <v> 09. 10</v>
          </cell>
          <cell r="B147">
            <v>72336</v>
          </cell>
          <cell r="C147" t="str">
            <v>ESPELHO PLÁSTICO - 4"X4" - FORNECIMENTO E INSTALACAO</v>
          </cell>
        </row>
        <row r="148">
          <cell r="A148" t="str">
            <v> 09. 11</v>
          </cell>
          <cell r="B148" t="str">
            <v>CJ9062</v>
          </cell>
          <cell r="C148" t="str">
            <v>PLACA PARA CAIXA 2" X 4", COM FURO CENTRAL</v>
          </cell>
        </row>
        <row r="149">
          <cell r="A149" t="str">
            <v> 09. 12</v>
          </cell>
          <cell r="B149" t="str">
            <v>73861/005</v>
          </cell>
          <cell r="C149" t="str">
            <v>CONDULETE 3/4" EM LIGA DE ALUMÍNIO FUNDIDO TIPO "C" - FORNECIMENTO INSTALACAO</v>
          </cell>
        </row>
        <row r="150">
          <cell r="A150" t="str">
            <v> 09. 13</v>
          </cell>
          <cell r="B150" t="str">
            <v>73861/008</v>
          </cell>
          <cell r="C150" t="str">
            <v>CONDULETE 3/4" EM LIGA DE ALUMÍNIO FUNDIDO TIPO "E" - FORNECIMENTO E INSTALACAO</v>
          </cell>
        </row>
        <row r="151">
          <cell r="A151" t="str">
            <v> 09. 14</v>
          </cell>
          <cell r="B151" t="str">
            <v>73861/020</v>
          </cell>
          <cell r="C151" t="str">
            <v>CONDULETE 3/4" EM LIGA DE ALUMÍNIO FUNDIDO TIPO "T" - FORNECIMENTO E I NSTALACAO</v>
          </cell>
        </row>
        <row r="152">
          <cell r="A152" t="str">
            <v> 09. 15</v>
          </cell>
          <cell r="B152" t="str">
            <v>73861/017</v>
          </cell>
          <cell r="C152" t="str">
            <v>CONDULETE 3/4" EM LIGA DE ALUMÍNIO FUNDIDO TIPO "X" - FORNECIMENTO E INSTALACAO</v>
          </cell>
        </row>
        <row r="153">
          <cell r="A153" t="str">
            <v> 09. 16</v>
          </cell>
          <cell r="B153" t="str">
            <v>73861/014</v>
          </cell>
          <cell r="C153" t="str">
            <v>CONDULETE 3/4" EM LIGA DE ALUMÍNIO FUNDIDO TIPO "LL" - FORNECIMENTO E INSTALACAO</v>
          </cell>
        </row>
        <row r="154">
          <cell r="A154" t="str">
            <v> 09. 17</v>
          </cell>
          <cell r="B154" t="str">
            <v>CJ9063</v>
          </cell>
          <cell r="C154" t="str">
            <v>CONDULETE 1" EM LIGA DE ALUMÍNIO FUNDIDO TIPO "T" - FORNECIMENTO E INSTALACAO</v>
          </cell>
        </row>
        <row r="155">
          <cell r="A155" t="str">
            <v> 09. 18</v>
          </cell>
          <cell r="B155" t="str">
            <v>CJ9064</v>
          </cell>
          <cell r="C155" t="str">
            <v>CONDULETE 1" EM LIGA DE ALUMÍNIO FUNDIDO TIPO "LL" - FORNECIMENTO E INSTALACAO</v>
          </cell>
        </row>
        <row r="156">
          <cell r="A156" t="str">
            <v> 09. 19</v>
          </cell>
          <cell r="B156" t="str">
            <v>CJ9204</v>
          </cell>
          <cell r="C156" t="str">
            <v>CONDULETE TIPO TB EM ALUMÍNIO PARA ELETRODUTO ROSCADO D = 3/4"</v>
          </cell>
        </row>
        <row r="157">
          <cell r="A157" t="str">
            <v> 09. 20</v>
          </cell>
          <cell r="B157" t="str">
            <v>CJ9086</v>
          </cell>
          <cell r="C157" t="str">
            <v>CONDULETE METÁLICO REDONDO DO TIPO  MÚLTIPLO COM TAMPA DE UM FURO Ø3/4". REF.: DAISA</v>
          </cell>
        </row>
        <row r="158">
          <cell r="A158" t="str">
            <v> 09. 21</v>
          </cell>
          <cell r="B158" t="str">
            <v>CJ9043</v>
          </cell>
          <cell r="C158" t="str">
            <v>CAIXA DE PASSAGEM 15 x 15 CM EM CHAPA DE FERRO COM TAMPA CEGA</v>
          </cell>
        </row>
        <row r="159">
          <cell r="A159" t="str">
            <v> 09. 22</v>
          </cell>
          <cell r="B159" t="str">
            <v>CJ9044</v>
          </cell>
          <cell r="C159" t="str">
            <v>DISJUNTOR MONOPOLAR TERMOMAGNÉTICO 5KA, DE 10A - FORNECIMENTO E INSTALAÇÃO</v>
          </cell>
        </row>
        <row r="160">
          <cell r="A160" t="str">
            <v> 09. 23</v>
          </cell>
          <cell r="B160" t="str">
            <v>CJ9045</v>
          </cell>
          <cell r="C160" t="str">
            <v>DISJUNTOR MONOPOLAR TERMOMAGNÉTICO 5KA, DE 16A - FORNECIMENTO E INSTALAÇÃO</v>
          </cell>
        </row>
        <row r="161">
          <cell r="A161" t="str">
            <v> 09. 24</v>
          </cell>
          <cell r="B161" t="str">
            <v>CJ9048</v>
          </cell>
          <cell r="C161" t="str">
            <v>DISJUNTOR BIPOLAR TERMOMAGNÉTICO 5KA, DE 16A - FORNECIMENTO E INSTALAÇÃO</v>
          </cell>
        </row>
        <row r="162">
          <cell r="A162" t="str">
            <v> 09. 25</v>
          </cell>
          <cell r="B162" t="str">
            <v>CJ9049</v>
          </cell>
          <cell r="C162" t="str">
            <v>DISJUNTOR BIPOLAR TERMOMAGNÉTICO 5KA, DE 32A - FORNECIMENTO E INSTALAÇÃO</v>
          </cell>
        </row>
        <row r="163">
          <cell r="A163" t="str">
            <v> 09. 26</v>
          </cell>
          <cell r="B163" t="str">
            <v>CJ9050</v>
          </cell>
          <cell r="C163" t="str">
            <v>DISJUNTOR TRIPOLAR TERMOMAGNÉTICO 5KA, DE 16A - FORNECIMENTO E INSTALAÇÃO</v>
          </cell>
        </row>
        <row r="164">
          <cell r="A164" t="str">
            <v> 09. 27</v>
          </cell>
          <cell r="B164" t="str">
            <v>CJ9046</v>
          </cell>
          <cell r="C164" t="str">
            <v>DISJUNTOR TRIPOLAR TERMOMAGNÉTICO 10KA, DE 125A - FORNECIMENTO E INSTALAÇÃO</v>
          </cell>
        </row>
        <row r="165">
          <cell r="A165" t="str">
            <v> 09. 28</v>
          </cell>
          <cell r="B165">
            <v>72254</v>
          </cell>
          <cell r="C165" t="str">
            <v>CABO COBRE NU # 50 MM2 INCLUSIVE SUPORTE</v>
          </cell>
        </row>
        <row r="166">
          <cell r="A166" t="str">
            <v> 09. 29</v>
          </cell>
          <cell r="C166" t="str">
            <v>CABO UNIPOLAR, TÊMPERA MOLE, CONSTITUIDO POR CONDUTOR DE COBRE, CLASSE DE TENSÃO ISOLAMENTO 0,75 KV, ISOLAÇÃO COM COMPOSTO TERMOFIXO À EPR, TEMPERATURA DE OPERAÇÃO EM REGINE CONTÍNUO 90ºC, COM COBERTURA EM PVC, RESISTENTE A CHAMA, DE ACORDO COM A NBR 1324</v>
          </cell>
        </row>
        <row r="167">
          <cell r="A167" t="str">
            <v> 09. 29. 01</v>
          </cell>
          <cell r="B167" t="str">
            <v>CJ9019</v>
          </cell>
          <cell r="C167" t="str">
            <v>CABO FLEXÍVEL 0,75 KV - PVC # 2,5 MM2</v>
          </cell>
        </row>
        <row r="168">
          <cell r="A168" t="str">
            <v> 09. 29. 02</v>
          </cell>
          <cell r="B168" t="str">
            <v>CJ9020</v>
          </cell>
          <cell r="C168" t="str">
            <v>CABO FLEXÍVEL 0,75 KV - PVC # 4 MM2</v>
          </cell>
        </row>
        <row r="169">
          <cell r="A169" t="str">
            <v> 09. 29. 03</v>
          </cell>
          <cell r="B169" t="str">
            <v>CJ9021</v>
          </cell>
          <cell r="C169" t="str">
            <v>CABO FLEXÍVEL 0,75 KV - PVC # 6 MM2</v>
          </cell>
        </row>
        <row r="170">
          <cell r="A170" t="str">
            <v> 09. 30</v>
          </cell>
          <cell r="C170" t="str">
            <v>CABO UNIPOLAR, TÊMPERA MOLE, CONSTITUIDO POR CONDUTOR DE COBRE, CLASSE DE TENSÃO ISOLAMENTO 0,6/1KV , ISOLAÇÃO COM COMPOSTO TERMOFIXO À EPR, TEMPERATURA DE OPERAÇÃO EM REGINE CONTÍNUO 90ºC, COM COBERTURA EM PVC, RESISTENTE A CHAMA, DE ACORDO COM A NBR 132</v>
          </cell>
        </row>
        <row r="171">
          <cell r="A171" t="str">
            <v> 09. 30. 01</v>
          </cell>
          <cell r="B171" t="str">
            <v>CJ9087</v>
          </cell>
          <cell r="C171" t="str">
            <v>CABO FLEXÍVEL 0,6/1 KV - PVC # 2,50 MM2</v>
          </cell>
        </row>
        <row r="172">
          <cell r="A172" t="str">
            <v> 09. 30. 02</v>
          </cell>
          <cell r="B172" t="str">
            <v>CJ9052</v>
          </cell>
          <cell r="C172" t="str">
            <v>CABO FLEXÍVEL 0,6/1 KV - PVC # 50 MM2</v>
          </cell>
        </row>
        <row r="173">
          <cell r="A173" t="str">
            <v> 09. 31</v>
          </cell>
          <cell r="B173" t="str">
            <v>CJ9042</v>
          </cell>
          <cell r="C173" t="str">
            <v>ELETROCALHA PERFURADA GALVANIZADA ELETROLÍTICA CHAPA 14 - 150 X 100 MM COM TAMPA, INCLUSIVE CONEXÃO</v>
          </cell>
        </row>
        <row r="174">
          <cell r="A174" t="str">
            <v> 09. 32</v>
          </cell>
          <cell r="B174" t="str">
            <v>CJ9085</v>
          </cell>
          <cell r="C174" t="str">
            <v>ELETROCALHA LISA GALVANIZADA ELETROLÍTICA CHAPA 14 150 X 100 MM COM TAMPA, INCLUSIVE CONEXÃO</v>
          </cell>
        </row>
        <row r="175">
          <cell r="A175" t="str">
            <v> 09. 33</v>
          </cell>
          <cell r="B175" t="str">
            <v>CJ9053</v>
          </cell>
          <cell r="C175" t="str">
            <v>LUMINÁRIA DE EMBUTIR PARA 2 LÂMPADAS FLUORESCENTES TUBULARES DE 32W. APROPRIADA PARA FORRO DE GESSO OU MODULADO COM PERFIL "T" DE ABA 25mm. CORPO EM CHAPA DE AÇO TRATADA COM ACABAMENTO EM PINTURA ELETROSTÁTICA EPÓXI-PÓ NA COR BRANCA. REFLETOR E ALETAS PAR</v>
          </cell>
        </row>
        <row r="176">
          <cell r="A176" t="str">
            <v> 09. 34</v>
          </cell>
          <cell r="B176" t="str">
            <v>CJ9054</v>
          </cell>
          <cell r="C176" t="str">
            <v>LUMINÁRIA DE EMBUTIR PARA 2 LÂMPADAS FLUORESCENTES TUBULARES DE 16W. APROPRIADA PARA FORRO DE GESSO OU MODULADO COM PERFIL "T" DE ABA 25mm. CORPO EM CHAPA DE AÇO TRATADA COM ACABAMENTO EM PINTURA ELETROSTÁTICA EPÓXI-PÓ NA COR BRANCA. REFLETOR E ALETAS PAR</v>
          </cell>
        </row>
        <row r="177">
          <cell r="A177" t="str">
            <v> 09. 35</v>
          </cell>
          <cell r="B177" t="str">
            <v>CJ9055</v>
          </cell>
          <cell r="C177" t="str">
            <v>LUMINÁRIA DE EMBUTIR PARA 2 LÂMPADAS FLUORESCENTES TUBULARES DE 32W. APROPRIADA PARA FORRO DE GESSO OU MODULADO COM PERFIL "T" DE ABA 25mm. CORPO / REFLETOR EM CHAPA DE AÇO TRATADA COM ACABAMENTO EM PINTURA ELETROSTÁTICA EPÓXI-PÓ NA COR BRANCA. DIFUSOR EM</v>
          </cell>
        </row>
        <row r="178">
          <cell r="A178" t="str">
            <v> 09. 36</v>
          </cell>
          <cell r="B178" t="str">
            <v>CJ9056</v>
          </cell>
          <cell r="C178" t="str">
            <v>LUMINÁRIA DE EMBUTIR PARA 2 LÂMPADAS FLUORESCENTES TUBULARES DE 16W. APROPRIADA PARA FORRO DE GESSO OU MODULADO COM PERFIL "T" DE ABA 25mm. CORPO / REFLETOR EM CHAPA DE AÇO TRATADA COM ACABAMENTO EM PINTURA ELETROSTÁTICA EPÓXI-PÓ NA COR BRANCA. DIFUSOR EM</v>
          </cell>
        </row>
        <row r="179">
          <cell r="A179" t="str">
            <v> 09. 37</v>
          </cell>
          <cell r="B179" t="str">
            <v>CJ9057</v>
          </cell>
          <cell r="C179" t="str">
            <v>LUMINÁRIA RETANGULAR DE SOBREPOR TIPO ARANDELA PARA 1 LÂMPADA FLUORESCENTE COMPACTA DE 23W.  INSTALADA A 220cm DO PISO ACABADO OU CONFORME INDICAÇÃO EM PLANTA. CORPO EM CHAPA DE AÇO TRATADA COM PINTURA ELETROSTÁTICA EPÓXI-PÓ NA COR BRANCA. DIFUSOR EM VIDR</v>
          </cell>
        </row>
        <row r="180">
          <cell r="A180" t="str">
            <v> 09. 38</v>
          </cell>
          <cell r="B180" t="str">
            <v>CJ9003</v>
          </cell>
          <cell r="C180" t="str">
            <v>CAIXA ESTAMPADA EM PVC ANTICHAMA, COR AMARELA 2" X 4" REF.: TIGREFLEX TIGRE OU EQUIVALENTE - FORNECIMENTO E INSTALAÇÃO</v>
          </cell>
        </row>
        <row r="181">
          <cell r="A181" t="str">
            <v> 09. 39</v>
          </cell>
          <cell r="B181" t="str">
            <v>CJ9004</v>
          </cell>
          <cell r="C181" t="str">
            <v>CAIXA ESTAMPADA EM PVC ANTICHAMA, COR AMARELA 4" X 4" REF.: TIGREFLEX TIGRE OU EQUIVALENTE  - FORNECIMENTO E INSTALAÇÃO</v>
          </cell>
        </row>
        <row r="182">
          <cell r="A182" t="str">
            <v> 09. 40</v>
          </cell>
          <cell r="B182" t="str">
            <v>CJ9016</v>
          </cell>
          <cell r="C182" t="str">
            <v>TOMADA 2P+T COM PLACA 2"X4"REF.: PIAL PLUS - PIAL OU EQUIVALENTE  - FORNECIMENTO E INSTALAÇÃO</v>
          </cell>
        </row>
        <row r="183">
          <cell r="A183" t="str">
            <v> 09. 41</v>
          </cell>
          <cell r="B183" t="str">
            <v>CJ9065</v>
          </cell>
          <cell r="C183" t="str">
            <v>TOMADA DUPLA - 2P + T - 20A SEM PLACA</v>
          </cell>
        </row>
        <row r="184">
          <cell r="A184" t="str">
            <v> 09. 42</v>
          </cell>
          <cell r="B184" t="str">
            <v>74131/008</v>
          </cell>
          <cell r="C184" t="str">
            <v>QUADRO DE DISTRIBUICAO DE ENERGIA EM CHAPA METALICA, DE EMBUTIR, COM PORTA, PARA 50 DISJUNTORES TERMOMAGNETICOS, SEM DISPOSITIVO PARA CHAVE GERAL, COM BARRAMENTO TRIFASICO E NEUTRO, FORNECIMENTO E INSTALACAO</v>
          </cell>
        </row>
        <row r="185">
          <cell r="A185" t="str">
            <v> 09. 43</v>
          </cell>
          <cell r="B185" t="str">
            <v>74131/005</v>
          </cell>
          <cell r="C185" t="str">
            <v>QUADRO DE DISTRIBUICAO DE ENERGIA EM CHAPA METALICA, DE SOBREPOR, COM PORTA, PARA 24 DISJUNTORES TERMOMAGNETICOS, SEM DISPOSITIVO PARA CHAVE GERAL, COM BARRAMENTO TRIFASICO E NEUTRO, FORNECIMENTO E INSTALACAO</v>
          </cell>
        </row>
        <row r="186">
          <cell r="C186" t="str">
            <v>TOTAL ITEM:  09</v>
          </cell>
        </row>
        <row r="187">
          <cell r="A187" t="str">
            <v> 10.</v>
          </cell>
          <cell r="C187" t="str">
            <v>CABEAMENTO ESTRUTURADO</v>
          </cell>
        </row>
        <row r="188">
          <cell r="A188" t="str">
            <v> 10. 01</v>
          </cell>
          <cell r="B188" t="str">
            <v>CJ9067</v>
          </cell>
          <cell r="C188" t="str">
            <v>CABO COAXIAL RG-59-75 OHMS</v>
          </cell>
        </row>
        <row r="189">
          <cell r="A189" t="str">
            <v> 10. 02</v>
          </cell>
          <cell r="B189" t="str">
            <v>CJ9068</v>
          </cell>
          <cell r="C189" t="str">
            <v>CABO UTP 4 PARES CATEGORIA 6 COM REVESTIMENTO EXTERNO NÃO PROPAGANTE A CHAMA</v>
          </cell>
        </row>
        <row r="190">
          <cell r="A190" t="str">
            <v> 10. 03</v>
          </cell>
          <cell r="B190" t="str">
            <v>CJ9069</v>
          </cell>
          <cell r="C190" t="str">
            <v>PATCH PANEL 48 POSIÇÕES, CATEGORIA COM GUIA TRASEIRO</v>
          </cell>
        </row>
        <row r="191">
          <cell r="A191" t="str">
            <v> 10. 04</v>
          </cell>
          <cell r="B191" t="str">
            <v>CJ9070</v>
          </cell>
          <cell r="C191" t="str">
            <v>CALHA DE TOMADAS PARA FIXAÇÃO NO RACK, COM 8 TOMADAS 2P +T</v>
          </cell>
        </row>
        <row r="192">
          <cell r="A192" t="str">
            <v> 10. 05</v>
          </cell>
          <cell r="B192" t="str">
            <v>CJ9071</v>
          </cell>
          <cell r="C192" t="str">
            <v>CAB-RACK-015 - GAVETA DE VENTILAÇÃO COM 4 VENTILADORES PARA RACK 19"</v>
          </cell>
        </row>
        <row r="193">
          <cell r="A193" t="str">
            <v> 10. 06</v>
          </cell>
          <cell r="B193" t="str">
            <v>CJ9072</v>
          </cell>
          <cell r="C193" t="str">
            <v>ORGANIZADOR DE CABOS DE 1U PARA RACK 19"</v>
          </cell>
        </row>
        <row r="194">
          <cell r="A194" t="str">
            <v> 10. 07</v>
          </cell>
          <cell r="B194" t="str">
            <v>CJ9073</v>
          </cell>
          <cell r="C194" t="str">
            <v>TOMADA DUPLA PARA LÓGICA RJ45, 4"X4", EMBUTIR, COMPLETA</v>
          </cell>
        </row>
        <row r="195">
          <cell r="A195" t="str">
            <v> 10. 08</v>
          </cell>
          <cell r="B195" t="str">
            <v>CJ9074</v>
          </cell>
          <cell r="C195" t="str">
            <v>PRENSA CABO METÁLICO Ø3/4" (FURO DE 7 A 15mm) PARA USO DIRETO EM DAILET. REF.: DAISA</v>
          </cell>
        </row>
        <row r="196">
          <cell r="A196" t="str">
            <v> 10. 09</v>
          </cell>
          <cell r="B196" t="str">
            <v>CJ9075</v>
          </cell>
          <cell r="C196" t="str">
            <v>CAIXA DE DERIVAÇÃO PARA ELETRODUTOS, COM LUVA ROSQUEADA EM PVC, Ø2” - REF.: MEGA</v>
          </cell>
        </row>
        <row r="197">
          <cell r="A197" t="str">
            <v> 10. 10</v>
          </cell>
          <cell r="B197" t="str">
            <v>CJ9076</v>
          </cell>
          <cell r="C197" t="str">
            <v>CAIXA DE PASSAGEM 15x15cm COM TAMPA REVERSÍVEL. CONSTRUÍDA EM LIGA DE ALUMÍNIO SILÍCIO, FUNDIDA EM MOLDE PERMANENTE, DE BOM ACABAMENTO, ALTA RESISTÊNCIA MECÂNICA E À PROVA CORROSÃO. TAMPA LISA FIXADA POR PARAFUSOS DE AÇO GALVANIZADO, DOTADAS DE JUNTA DE V</v>
          </cell>
        </row>
        <row r="198">
          <cell r="A198" t="str">
            <v> 10. 11</v>
          </cell>
          <cell r="B198" t="str">
            <v>CJ9077</v>
          </cell>
          <cell r="C198" t="str">
            <v>INTERRUPTOR INTERMEDIÁRIO SIMPLES, 10A/250V. REF.: PIALPLUS DA LEGRAND.</v>
          </cell>
        </row>
        <row r="199">
          <cell r="A199" t="str">
            <v> 10. 12</v>
          </cell>
          <cell r="B199" t="str">
            <v>CJ9078</v>
          </cell>
          <cell r="C199" t="str">
            <v>RACK METÁLICO FECHADO DE PAREDE 19"x12Us. PROF.: 570mm COM PORTA DE VIDRO. REF.: MINIRACKS 19" DA REDE RACK</v>
          </cell>
        </row>
        <row r="200">
          <cell r="A200" t="str">
            <v> 10. 13</v>
          </cell>
          <cell r="B200" t="str">
            <v>CJ9079</v>
          </cell>
          <cell r="C200" t="str">
            <v>SWITCH ETHERNET PADRÃO 19". REF.: SWITCH BASELINE 2952-SFP PLUS - 48 PORTAS + 4 PORTAS GIGABIT SFP DA 3COM</v>
          </cell>
        </row>
        <row r="201">
          <cell r="A201" t="str">
            <v> 10. 14</v>
          </cell>
          <cell r="B201" t="str">
            <v>CJ9081</v>
          </cell>
          <cell r="C201" t="str">
            <v>NO-BREAK ENTRADA 100-240Vac SAÍDA 115Vac 1,2kVA E AUTONOMIA MÍNIMA DE 20 MINUTOS. REF.:  SPWR1200 DA ENGETRON</v>
          </cell>
        </row>
        <row r="202">
          <cell r="C202" t="str">
            <v>TOTAL ITEM:  10   </v>
          </cell>
        </row>
        <row r="203">
          <cell r="A203" t="str">
            <v> 11.</v>
          </cell>
          <cell r="C203" t="str">
            <v>CFTV E SONORIZAÇÃO</v>
          </cell>
        </row>
        <row r="204">
          <cell r="A204" t="str">
            <v> 11. 01</v>
          </cell>
          <cell r="B204" t="str">
            <v>CJ9059</v>
          </cell>
          <cell r="C204" t="str">
            <v>ELETRODUTO AÇO GALVANIZADO LEVE, INCLUSIVE CONEXÕES D = 1" - FORNECIMENTO E INSTALACAO</v>
          </cell>
        </row>
        <row r="205">
          <cell r="A205" t="str">
            <v> 11. 02</v>
          </cell>
          <cell r="B205" t="str">
            <v>CJ9058</v>
          </cell>
          <cell r="C205" t="str">
            <v>ELETRODUTO PVC RÍGIDO, ROSCA, INCLUSIVE CONEXÕES D = 1" FORNECIMENTO E INSTALACAO</v>
          </cell>
        </row>
        <row r="206">
          <cell r="A206" t="str">
            <v> 11. 03</v>
          </cell>
          <cell r="B206" t="str">
            <v>CJ9063</v>
          </cell>
          <cell r="C206" t="str">
            <v>CONDULETE 1" EM LIGA DE ALUMÍNIO FUNDIDO TIPO "T" - FORNECIMENTO E INSTALACAO</v>
          </cell>
        </row>
        <row r="207">
          <cell r="A207" t="str">
            <v> 11. 04</v>
          </cell>
          <cell r="B207" t="str">
            <v>CJ9088</v>
          </cell>
          <cell r="C207" t="str">
            <v>CONDULETE 1" EM LIGA DE ALUMÍNIO FUNDIDO TIPO "X" - FORNECIMENTO E INSTALACAO</v>
          </cell>
        </row>
        <row r="208">
          <cell r="A208" t="str">
            <v> 11. 05</v>
          </cell>
          <cell r="B208" t="str">
            <v>CJ9064</v>
          </cell>
          <cell r="C208" t="str">
            <v>CONDULETE 1" EM LIGA DE ALUMÍNIO FUNDIDO TIPO "LL" - FORNECIMENTO E INSTALACAO</v>
          </cell>
        </row>
        <row r="209">
          <cell r="A209" t="str">
            <v> 11. 06</v>
          </cell>
          <cell r="B209" t="str">
            <v>CJ9068</v>
          </cell>
          <cell r="C209" t="str">
            <v>CABO UTP 4 PARES CATEGORIA 6 COM REVESTIMENTO EXTERNO NÃO PROPAGANTE A CHAMA</v>
          </cell>
        </row>
        <row r="210">
          <cell r="A210" t="str">
            <v> 11. 07</v>
          </cell>
          <cell r="B210" t="str">
            <v>CJ9067</v>
          </cell>
          <cell r="C210" t="str">
            <v>CABO COAXIAL RG-59-75 OHMS</v>
          </cell>
        </row>
        <row r="211">
          <cell r="A211" t="str">
            <v> 11. 08</v>
          </cell>
          <cell r="B211" t="str">
            <v>CJ9115</v>
          </cell>
          <cell r="C211" t="str">
            <v>CABO SONORIZAÇÃO 2x2,5mm²</v>
          </cell>
        </row>
        <row r="212">
          <cell r="C212" t="str">
            <v>TOTAL ITEM:  11 </v>
          </cell>
        </row>
        <row r="213">
          <cell r="A213" t="str">
            <v> 12.</v>
          </cell>
          <cell r="C213" t="str">
            <v>SPDA</v>
          </cell>
        </row>
        <row r="214">
          <cell r="A214" t="str">
            <v> 12. 01</v>
          </cell>
          <cell r="B214" t="str">
            <v>CK9010</v>
          </cell>
          <cell r="C214" t="str">
            <v>TERMINAL ESTANHADO DE 1 COMPRESSÃO 1 FURO PARA CABO DE AÇO GALVANIZADO #50mm². REF.: TERMOTECNICA OU EQUIVALENTE</v>
          </cell>
        </row>
        <row r="215">
          <cell r="A215" t="str">
            <v> 12. 02</v>
          </cell>
          <cell r="B215" t="str">
            <v>CK9017</v>
          </cell>
          <cell r="C215" t="str">
            <v>TERMINAL ESTANHADO DE 1 COMPRESSÃO 1 FURO PARA CABO DE COBRE NU #50mm². REF.: TERMOTECNICA   OU EQUIVALENTE - FORNECIMENTO E INSTALAÇÃO</v>
          </cell>
        </row>
        <row r="216">
          <cell r="A216" t="str">
            <v> 12. 03</v>
          </cell>
          <cell r="B216" t="str">
            <v>CK9011</v>
          </cell>
          <cell r="C216" t="str">
            <v>CONECTOR DE PRESSÃO TIPO SPLIT BOLT PARA CABO DE AÇO GALVANIZADO #50mm² – ACABAMENTO NATURAL. REF.: TERMOTECNICA OU EQUIVALENTE</v>
          </cell>
        </row>
        <row r="217">
          <cell r="A217" t="str">
            <v> 12. 04</v>
          </cell>
          <cell r="B217" t="str">
            <v>CK9012</v>
          </cell>
          <cell r="C217" t="str">
            <v>FIXADOR TIPO ÔMEGA EM LATÃO LARGURA 15mm E FURO Ø5,5mm E TRAVA PARA CABOS DE AÇO GALVANIZADO #50mm². REF.: TERMOTECNICA OU EQUIVALENTE - FORNECIMENTO E INSTALAÇÃO</v>
          </cell>
        </row>
        <row r="218">
          <cell r="A218" t="str">
            <v> 12. 05</v>
          </cell>
          <cell r="B218" t="str">
            <v>CK9013</v>
          </cell>
          <cell r="C218" t="str">
            <v>PARAFUSO DE FENDA AUTOATARRACHANTE EM AÇO INOX Ø4,2 x 32mm. REF.: TERMOTECNICA  OU EQUIVALENTE - FORNECIMENTO E INSTALAÇÃO</v>
          </cell>
        </row>
        <row r="219">
          <cell r="A219" t="str">
            <v> 12. 06</v>
          </cell>
          <cell r="B219" t="str">
            <v>CK9014</v>
          </cell>
          <cell r="C219" t="str">
            <v>BUCHA DE NYLON Nº 6. REF.: TERMOTECNICA  - FORNECIMENTO E INSTALAÇÃO</v>
          </cell>
        </row>
        <row r="220">
          <cell r="A220" t="str">
            <v> 12. 07</v>
          </cell>
          <cell r="B220" t="str">
            <v>CK9015</v>
          </cell>
          <cell r="C220" t="str">
            <v>PRESILHA DE LATÃO ESTANHADO COM FURO DE 7mm E TRAVA PARA CABO DE AÇO GALVANIZADO. REF.: TERMOTECNICA   OU EQUIVALENTE - FORNECIMENTO E INSTALAÇÃO</v>
          </cell>
        </row>
        <row r="221">
          <cell r="A221" t="str">
            <v> 12. 08</v>
          </cell>
          <cell r="B221" t="str">
            <v>CK9018</v>
          </cell>
          <cell r="C221" t="str">
            <v>HASTE DE AÇO REVESTIDA COM ALTA CAMADA DE COBRE  DO TIPO COPPERWELD Ø 3/4"x3000mm, CONFORME NBR 13571, CRAVADA A UMA PROFUNDIDADE MÍNIMA DE 0,50m.</v>
          </cell>
        </row>
        <row r="222">
          <cell r="A222" t="str">
            <v> 12. 09</v>
          </cell>
          <cell r="B222" t="str">
            <v>CK9019</v>
          </cell>
          <cell r="C222" t="str">
            <v>CABO DE COBRE NU 50mm², 7 FIOS x Ø3,00mm (NBR 6524). REF.: TERMOTECNICA   OU EQUIVALENTE - FORNECIMENTO E INSTALAÇÃO</v>
          </cell>
        </row>
        <row r="223">
          <cell r="A223" t="str">
            <v> 12. 10</v>
          </cell>
          <cell r="B223" t="str">
            <v>CK9016</v>
          </cell>
          <cell r="C223" t="str">
            <v>CORDOALHA EM AÇO GALVANIZADO Ø3/8" SM, COM 7 FIOS, CONFORME NBR 5908. REF.: TERMOTECNICA OU EQUIVALENTE - FORNECIMENTO E INSTALAÇÃO</v>
          </cell>
        </row>
        <row r="224">
          <cell r="A224" t="str">
            <v> 12. 11</v>
          </cell>
          <cell r="B224" t="str">
            <v>CK9020</v>
          </cell>
          <cell r="C224" t="str">
            <v>SIKAFLEX - SELANTE ELÁSTICO, MONOCOMPONENTE, DE BAIXO MÓDULO, À BASE DE POLIURETANO CARTUCHOS DE 310 ML.</v>
          </cell>
        </row>
        <row r="225">
          <cell r="A225" t="str">
            <v> 12. 12</v>
          </cell>
          <cell r="B225" t="str">
            <v>CJ9200</v>
          </cell>
          <cell r="C225" t="str">
            <v>SPDA-BAR-005 - BARRA CHATA DE ALUMÍNIO 7/8" X 1/8" X 3M - FORNECIMENTO E INSTALAÇÃO</v>
          </cell>
        </row>
        <row r="226">
          <cell r="A226" t="str">
            <v> 12. 13</v>
          </cell>
          <cell r="B226" t="str">
            <v>CJ9201</v>
          </cell>
          <cell r="C226" t="str">
            <v>TERMINAL DE COMPRESSAO EM AÇO GALVANIZADO #50mm²</v>
          </cell>
        </row>
        <row r="227">
          <cell r="A227" t="str">
            <v> 12. 14</v>
          </cell>
          <cell r="B227" t="str">
            <v>CJ9202</v>
          </cell>
          <cell r="C227" t="str">
            <v>ELE-105 - ELETRODUTO DE AÇO GALVANIZADO PESADO INCLUSIVE CONEXÕES D = 1" - FORNECIMENTO E INSTALAÇÃO</v>
          </cell>
        </row>
        <row r="228">
          <cell r="A228" t="str">
            <v> 12. 15</v>
          </cell>
          <cell r="B228" t="str">
            <v>73861/006</v>
          </cell>
          <cell r="C228" t="str">
            <v>CONDULETE 1" EM LIGA DE  ALUMÍNIO FUNDIDO TIPO "C" -  FORNECIMENTO E INSTALACAO  </v>
          </cell>
        </row>
        <row r="229">
          <cell r="A229" t="str">
            <v> 12. 16</v>
          </cell>
          <cell r="B229" t="str">
            <v>CJ9203</v>
          </cell>
          <cell r="C229" t="str">
            <v>CONECTOR DE MEDIÇÃO PARA SPDA EM AÇO COM 4 PARAFUSOS</v>
          </cell>
        </row>
        <row r="230">
          <cell r="A230" t="str">
            <v> 12. 17</v>
          </cell>
          <cell r="B230" t="str">
            <v>CJ9206</v>
          </cell>
          <cell r="C230" t="str">
            <v>CONECTOR REFORÇADO EM BRONZE PARA CONEXÃO DE DOIS CABOS #50mm²</v>
          </cell>
        </row>
        <row r="231">
          <cell r="A231" t="str">
            <v> 12. 18</v>
          </cell>
          <cell r="B231" t="str">
            <v>CJ9207</v>
          </cell>
          <cell r="C231" t="str">
            <v>CAIXA DE INSPEÇÃO DE ATERRAMENTO EM PVC COM TAMPA DE FERRO FUNDIDO Ø30cm</v>
          </cell>
        </row>
        <row r="232">
          <cell r="A232" t="str">
            <v> 12. 19</v>
          </cell>
          <cell r="B232" t="str">
            <v>CJ9208</v>
          </cell>
          <cell r="C232" t="str">
            <v>CONDULETE METÁLICO REDONDO DO TIPO  MÚLTIPLO COM TAMPA DE UM FURO ∅1". REF.: DAISA</v>
          </cell>
        </row>
        <row r="233">
          <cell r="A233" t="str">
            <v> 12. 20</v>
          </cell>
          <cell r="B233" t="str">
            <v>CJ9209</v>
          </cell>
          <cell r="C233" t="str">
            <v>ABRAÇADEIRA DO TIPO "D" COM CUNHA Ø1"</v>
          </cell>
        </row>
        <row r="234">
          <cell r="A234" t="str">
            <v> 12. 21</v>
          </cell>
          <cell r="B234" t="str">
            <v>CJ9210</v>
          </cell>
          <cell r="C234" t="str">
            <v>TERMINAL AÉREO EM AÇO GALVANIZADO A FOGO h=25cm Ø3/8" COM BANDEIRA</v>
          </cell>
        </row>
        <row r="235">
          <cell r="A235" t="str">
            <v> 12. 22</v>
          </cell>
          <cell r="B235" t="str">
            <v>CJ9211</v>
          </cell>
          <cell r="C235" t="str">
            <v>CONECTOR DE PRESSÃO EM AÇO GALVANIZADO A FOGO, COM RABICHO DE ROSCA MECÂNICA Ø3/8" E CABO #50mm²</v>
          </cell>
        </row>
        <row r="236">
          <cell r="A236" t="str">
            <v> 12. 23</v>
          </cell>
          <cell r="B236" t="str">
            <v>CJ9212</v>
          </cell>
          <cell r="C236" t="str">
            <v>SOLDA EXOTÉRMICA CABO-HASTE</v>
          </cell>
        </row>
        <row r="237">
          <cell r="C237" t="str">
            <v>TOTAL ITEM:  12 </v>
          </cell>
        </row>
        <row r="238">
          <cell r="A238" t="str">
            <v> 13.</v>
          </cell>
          <cell r="C238" t="str">
            <v>CLIMATIZAÇÃO</v>
          </cell>
        </row>
        <row r="239">
          <cell r="A239" t="str">
            <v> 13. 01</v>
          </cell>
          <cell r="B239" t="str">
            <v>CL9259</v>
          </cell>
          <cell r="C239" t="str">
            <v>DRENO EM TUBO PVC Ø 3/4", INCLUSIVE CONEXÕES - FORNECIMENTO E INSTALAÇÃO</v>
          </cell>
        </row>
        <row r="240">
          <cell r="A240" t="str">
            <v> 13. 02</v>
          </cell>
          <cell r="B240" t="str">
            <v>CL9260</v>
          </cell>
          <cell r="C240" t="str">
            <v>DUTO FLEXÍVEL DN 150 MM REF.: VENTOKIT - FORNECIMENTO E INSTALAÇÃO</v>
          </cell>
        </row>
        <row r="241">
          <cell r="A241" t="str">
            <v> 13. 03</v>
          </cell>
          <cell r="B241" t="str">
            <v>CL9261</v>
          </cell>
          <cell r="C241" t="str">
            <v>EXAUSTORES PARA BANHEIRO REF.: VENTOKIT - MODELO CLASSIC 280 - FORNECIMENTO E INSTALAÇÃO</v>
          </cell>
        </row>
        <row r="242">
          <cell r="A242" t="str">
            <v> 13. 04</v>
          </cell>
          <cell r="B242" t="str">
            <v>CL9262</v>
          </cell>
          <cell r="C242" t="str">
            <v>VENEZIANAS AUTO-FECHANTES PARA O EQUIPAMENTO VENTOKIT CLASSIC 280 - FORNECIMENTO E INSTALAÇÃO</v>
          </cell>
        </row>
        <row r="243">
          <cell r="A243" t="str">
            <v> 13. 05</v>
          </cell>
          <cell r="B243" t="str">
            <v>CL9263</v>
          </cell>
          <cell r="C243" t="str">
            <v>FURO NO STEEL FRAMING PARA INSTALAÇÃO DA VENEZIANA AUTO FECHANTE 15 X 15 CM</v>
          </cell>
        </row>
        <row r="244">
          <cell r="C244" t="str">
            <v>TOTAL ITEM:  13  </v>
          </cell>
        </row>
        <row r="245">
          <cell r="A245" t="str">
            <v> 14.</v>
          </cell>
          <cell r="C245" t="str">
            <v>ESQUADRIA DE MADEIRA</v>
          </cell>
        </row>
        <row r="246">
          <cell r="A246" t="str">
            <v> 14. 01</v>
          </cell>
          <cell r="C246" t="str">
            <v>PORTAS</v>
          </cell>
        </row>
        <row r="247">
          <cell r="A247" t="str">
            <v> 14. 01. 01</v>
          </cell>
          <cell r="B247" t="str">
            <v>CF9100</v>
          </cell>
          <cell r="C247" t="str">
            <v>PI120 - PORTA DE ABRIR, 2 FOLHAS, DE MADEIRA COMPENSADA LISA PARA PINTURA, COM BATENTE E MARCO DE MADEIRA 120 X 210 CM</v>
          </cell>
        </row>
        <row r="248">
          <cell r="A248" t="str">
            <v> 14. 01. 02</v>
          </cell>
          <cell r="B248" t="str">
            <v>CF9171</v>
          </cell>
          <cell r="C248" t="str">
            <v>P80 - PORTA DE ABRIR, 1 FOLHA, TIPO PRANCHETA, COM BATENTE E MARCO DE MADEIRA 80 X 210 CM</v>
          </cell>
        </row>
        <row r="249">
          <cell r="A249" t="str">
            <v> 14. 01. 03</v>
          </cell>
          <cell r="B249" t="str">
            <v>CF9172</v>
          </cell>
          <cell r="C249" t="str">
            <v>P90 - PORTA DE ABRIR, 1 FOLHA, TIPO PRANCHETA, COM BATENTE E MARCO DE MADEIRA 90 X 210 CM</v>
          </cell>
        </row>
        <row r="250">
          <cell r="A250" t="str">
            <v> 14. 01. 04</v>
          </cell>
          <cell r="B250" t="str">
            <v>CF9101</v>
          </cell>
          <cell r="C250" t="str">
            <v>P110 - PORTA DE CORRER, 1 FOLHA, TIPO PRANCHETA, COM BATENTE E MARCO DE MADEIRA - 110 X 210 CM</v>
          </cell>
        </row>
        <row r="251">
          <cell r="A251" t="str">
            <v> 14. 01. 05</v>
          </cell>
          <cell r="B251" t="str">
            <v>CF9163</v>
          </cell>
          <cell r="C251" t="str">
            <v>PT110 - PORTA DE ABRIR, 1 FOLHA , TIPO PRANCHETA, COM BATENTE E MARCO DE MADEIRA - 110 X 210 CM </v>
          </cell>
        </row>
        <row r="252">
          <cell r="A252" t="str">
            <v> 14. 02</v>
          </cell>
          <cell r="C252" t="str">
            <v>FERRAGENS</v>
          </cell>
        </row>
        <row r="253">
          <cell r="A253" t="str">
            <v> 14. 02. 01</v>
          </cell>
          <cell r="B253" t="str">
            <v>CF9102</v>
          </cell>
          <cell r="C253" t="str">
            <v>FECHADURA COM MAÇANETA TIPO "ALAVANCA", ACABAMENTO CROMADO, PADRÃO LA FONTE OU EQUIVALENTE - PARA PORTAS DE ABRIR</v>
          </cell>
        </row>
        <row r="254">
          <cell r="A254" t="str">
            <v> 14. 02. 02</v>
          </cell>
          <cell r="B254" t="str">
            <v>CF9103</v>
          </cell>
          <cell r="C254" t="str">
            <v>FERRAGEM PARA PORTA DE CORRER, FECHADURA TIPO CONCHA, PINO GUIA, ROLDANA ,TRILHO INFERIOR E SUPERIOR</v>
          </cell>
        </row>
        <row r="255">
          <cell r="A255" t="str">
            <v> 14. 02. 03</v>
          </cell>
          <cell r="B255" t="str">
            <v>CF9139</v>
          </cell>
          <cell r="C255" t="str">
            <v>FLECHOS DE EMBUTIR COM TRAVA DESLIZANTE, ACIONADA POR ALAVANCA 200 MM DE COMP. 34" - LATÃO CROMADO</v>
          </cell>
        </row>
        <row r="256">
          <cell r="A256" t="str">
            <v> 14. 02. 04</v>
          </cell>
          <cell r="B256" t="str">
            <v>CF9140</v>
          </cell>
          <cell r="C256" t="str">
            <v>CHAPA EM AÇO INOX PARA PROTEÇÃO DE PORTA RESISTENTE A IMPACTOS 90 X 40 CM</v>
          </cell>
        </row>
        <row r="257">
          <cell r="C257" t="str">
            <v>TOTAL ITEM:  14 </v>
          </cell>
        </row>
        <row r="258">
          <cell r="A258" t="str">
            <v> 15.</v>
          </cell>
          <cell r="C258" t="str">
            <v>ESQUADRIA DE ALUMINIO E VIDRO</v>
          </cell>
        </row>
        <row r="259">
          <cell r="A259" t="str">
            <v> 15. 01</v>
          </cell>
          <cell r="B259" t="str">
            <v>CF9104</v>
          </cell>
          <cell r="C259" t="str">
            <v>JO1  - JANELA BASCULANTE EM VIDRO TEMPERADO INCOLOR 8 MM COM PELICULA JATEADA- ACABAMENTOS EM ALUMINIO ANODIZ. NATURAL - 193X70 CM</v>
          </cell>
        </row>
        <row r="260">
          <cell r="A260" t="str">
            <v> 15. 02</v>
          </cell>
          <cell r="B260" t="str">
            <v>CF9105</v>
          </cell>
          <cell r="C260" t="str">
            <v>JO2  - JANELA BASCULANTE EM VIDRO TEMPERADO INCOLOR 8 MM COM PELICULA JATEADA - ACABAMENTOS EM ALUMINIO ANODIZ. NATURAL - 405 X 70 CM</v>
          </cell>
        </row>
        <row r="261">
          <cell r="A261" t="str">
            <v> 15. 03</v>
          </cell>
          <cell r="B261" t="str">
            <v>CF9106</v>
          </cell>
          <cell r="C261" t="str">
            <v>JO3 - JANELA CORRER EM VIDRO TEMPERADO INCOLOR 8 MM - ACABAMENTOS EM ALUMINIO ANODIZ. NATURAL - 237 X 140 CM</v>
          </cell>
        </row>
        <row r="262">
          <cell r="A262" t="str">
            <v> 15. 04</v>
          </cell>
          <cell r="B262" t="str">
            <v>CF9107</v>
          </cell>
          <cell r="C262" t="str">
            <v>JO4  - JANELA CORRER EM VIDRO TEMPERADO INCOLOR 8 MM - ACABAMENTOS EM ALUMINIO ANODIZ. NATURAL - 225 X 140 CM</v>
          </cell>
        </row>
        <row r="263">
          <cell r="A263" t="str">
            <v> 15. 05</v>
          </cell>
          <cell r="B263" t="str">
            <v>CF9108</v>
          </cell>
          <cell r="C263" t="str">
            <v>JO5 - JANELA CORRER EM VIDRO TEMPERADO INCOLOR 8 MM - ACABAMENTOS EM ALUMINIO ANODIZ. NATURAL - 265  X 140 CM</v>
          </cell>
        </row>
        <row r="264">
          <cell r="A264" t="str">
            <v> 15. 06</v>
          </cell>
          <cell r="B264" t="str">
            <v>CF9109</v>
          </cell>
          <cell r="C264" t="str">
            <v>JO6 - JANELA CORRER EM VIDRO TEMPERADO INCOLOR 8 MM - ACABAMENTOS EM ALUMINIO ANODIZ. NATURAL - 330 X 140 CM</v>
          </cell>
        </row>
        <row r="265">
          <cell r="A265" t="str">
            <v> 15. 07</v>
          </cell>
          <cell r="B265" t="str">
            <v>CF9110</v>
          </cell>
          <cell r="C265" t="str">
            <v>JO7 - JANELA CORRER EM VIDRO TEMPERADO INCOLOR 8 MM - ACABAMENTOS EM ALUMINIO ANODIZ. NATURAL - 275 X 140 CM</v>
          </cell>
        </row>
        <row r="266">
          <cell r="A266" t="str">
            <v> 15. 08</v>
          </cell>
          <cell r="B266" t="str">
            <v>CF9111</v>
          </cell>
          <cell r="C266" t="str">
            <v>JO8  - JANELA BASCULANTE EM VIDRO TEMPERADO INCOLOR 8 MM - ACABAMENTOS EM ALUMINIO ANODIZ. NATURAL - 60 X 70 CM</v>
          </cell>
        </row>
        <row r="267">
          <cell r="A267" t="str">
            <v> 15. 09</v>
          </cell>
          <cell r="B267" t="str">
            <v>CF9112</v>
          </cell>
          <cell r="C267" t="str">
            <v>JO9  - JANELA BASCULANTE EM VIDRO TEMPERADO INCOLOR 8 MM COM PELICULA JATEADA - ACABAMENTOS EM ALUMINIO ANODIZ. NATURAL - 90 X 70 CM</v>
          </cell>
        </row>
        <row r="268">
          <cell r="A268" t="str">
            <v> 15. 10</v>
          </cell>
          <cell r="B268" t="str">
            <v>CF9113</v>
          </cell>
          <cell r="C268" t="str">
            <v>J10 - JANELA CORRER EM VIDRO TEMPERADO INCOLOR 8 MM - ACABAMENTOS EM ALUMINIO ANODIZ. NATURAL - 325 X 140 CM</v>
          </cell>
        </row>
        <row r="269">
          <cell r="A269" t="str">
            <v> 15. 11</v>
          </cell>
          <cell r="B269" t="str">
            <v>CF9114</v>
          </cell>
          <cell r="C269" t="str">
            <v>J11  - JANELA BASCULANTE EM VIDRO TEMPERADO INCOLOR 8 MM COM PELICULA JATEADA - ACABAMENTOS EM ALUMINIO ANODIZ. NATURAL - 125 X 70 CM</v>
          </cell>
        </row>
        <row r="270">
          <cell r="A270" t="str">
            <v> 15. 12</v>
          </cell>
          <cell r="B270" t="str">
            <v>CF9115</v>
          </cell>
          <cell r="C270" t="str">
            <v>J12 - JANELA CORRER EM VIDRO TEMPERADO INCOLOR 8 MM - ACABAMENTOS EM ALUMINIO ANODIZ. NATURAL - 85 X 140 CM</v>
          </cell>
        </row>
        <row r="271">
          <cell r="A271" t="str">
            <v> 15. 13</v>
          </cell>
          <cell r="B271" t="str">
            <v>CF9116</v>
          </cell>
          <cell r="C271" t="str">
            <v>J13  - JANELA CORRER EM VIDRO TEMPERADO INCOLOR 8 MM COM PELICULA JATEADA - ACABAMENTOS EM ALUMINIO ANODIZ. NATURAL - 165 X 140 CM</v>
          </cell>
        </row>
        <row r="272">
          <cell r="A272" t="str">
            <v> 15. 14</v>
          </cell>
          <cell r="B272" t="str">
            <v>CF9117</v>
          </cell>
          <cell r="C272" t="str">
            <v>J14  - JANELA BASCULANTE EM VIDRO TEMPERADO INCOLOR 8 MM COM PELICULA JATEADA - ACABAMENTOS EM ALUMINIO ANODIZ. NATURAL - 165 X 70 CM</v>
          </cell>
        </row>
        <row r="273">
          <cell r="A273" t="str">
            <v> 15. 15</v>
          </cell>
          <cell r="B273" t="str">
            <v>CF9118</v>
          </cell>
          <cell r="C273" t="str">
            <v>J15 - JANELA CORRER EM VIDRO TEMPERADO INCOLOR 8 MM - ACABAMENTOS EM ALUMINIO ANODIZ. NATURAL - 224 X 140 CM</v>
          </cell>
        </row>
        <row r="274">
          <cell r="A274" t="str">
            <v> 15. 16</v>
          </cell>
          <cell r="B274" t="str">
            <v>CF9119</v>
          </cell>
          <cell r="C274" t="str">
            <v>J16 - JANELA CORRER EM VIDRO TEMPERADO INCOLOR 8 MM - ACABAMENTOS EM ALUMINIO ANODIZ. NATURAL - 185 X  140 CM</v>
          </cell>
        </row>
        <row r="275">
          <cell r="A275" t="str">
            <v> 15. 17</v>
          </cell>
          <cell r="B275" t="str">
            <v>CF9120</v>
          </cell>
          <cell r="C275" t="str">
            <v>J17  - JANELA CORRER EM VIDRO TEMPERADO INCOLOR 8 MM - ACABAMENTOS EM ALUMINIO ANODIZ. NATURAL - 132 X  140 CM</v>
          </cell>
        </row>
        <row r="276">
          <cell r="A276" t="str">
            <v> 15. 18</v>
          </cell>
          <cell r="B276" t="str">
            <v>CF9121</v>
          </cell>
          <cell r="C276" t="str">
            <v>J18  - JANELA BASCULANTE EM VIDRO TEMPERADO INCOLOR 8 MM COM PELICULA JATEADA - ACABAMENTOS EM ALUMINIO ANODIZ. NATURAL - 224 X 70 CM</v>
          </cell>
        </row>
        <row r="277">
          <cell r="A277" t="str">
            <v> 15. 19</v>
          </cell>
          <cell r="B277" t="str">
            <v>CF9122</v>
          </cell>
          <cell r="C277" t="str">
            <v>J19 - JANELA CORRER EM VIDRO TEMPERADO INCOLOR 8 MM - ACABAMENTOS EM ALUMINIO ANODIZ. NATURAL - 342 X 200 CM</v>
          </cell>
        </row>
        <row r="278">
          <cell r="A278" t="str">
            <v> 15. 20</v>
          </cell>
          <cell r="B278" t="str">
            <v>CF9123</v>
          </cell>
          <cell r="C278" t="str">
            <v>GUICHÊ - JANELA TIPO GUILHOTINA EM ALUMINIO E VIDRO 60 X 60 CM</v>
          </cell>
        </row>
        <row r="279">
          <cell r="A279" t="str">
            <v> 15. 21</v>
          </cell>
          <cell r="B279" t="str">
            <v>CF9145</v>
          </cell>
          <cell r="C279" t="str">
            <v>P75 - PORTA DE ABRIR  1 FOLHA EM VIDRO TEMPERADO INCOLOR 9 MM ACABAMENTOS EM ALUMINIO ANODIZ. NATURAL - 75 X 210 CM</v>
          </cell>
        </row>
        <row r="280">
          <cell r="A280" t="str">
            <v> 15. 22</v>
          </cell>
          <cell r="B280" t="str">
            <v>CF9147</v>
          </cell>
          <cell r="C280" t="str">
            <v>P90A - PORTA DE ABRIR  1 FOLHA EM VIDRO TEMPERADO INCOLOR 9 MM ACABAMENTOS EM ALUMINIO ANODIZ. NATURAL - 90 X 210 CM</v>
          </cell>
        </row>
        <row r="281">
          <cell r="A281" t="str">
            <v> 15. 23</v>
          </cell>
          <cell r="B281" t="str">
            <v>CF9162</v>
          </cell>
          <cell r="C281" t="str">
            <v>PV80 - PORTA VIDRO LAMINADO 10MM, INCOLOR  COM PELICULA JATEADA, ABRIR. LARGURA: 80CM. ALTURA: 210CM. BANDEIRA FIXA, COM O MESMO VIDRO. FERRAGENS EM INOX - 80 X 260 CM</v>
          </cell>
        </row>
        <row r="282">
          <cell r="A282" t="str">
            <v> 15. 24</v>
          </cell>
          <cell r="B282" t="str">
            <v>CF9137</v>
          </cell>
          <cell r="C282" t="str">
            <v>P120 - PORTA PIVOTANTE, VIDRO TEMPERADO 10MM, INCOLOR,   COM PELICULA JATEADA ABRIR. LARGURA: 120CM. ALTURA: 210CM. BANDEIRA FIXA, COM O MESMO VIDRO. FERRAGENS EM INOX - 120 X 260 CM</v>
          </cell>
        </row>
        <row r="283">
          <cell r="C283" t="str">
            <v>TOTAL ITEM:  15</v>
          </cell>
        </row>
        <row r="284">
          <cell r="A284" t="str">
            <v> 16.</v>
          </cell>
          <cell r="C284" t="str">
            <v>ESQUADRIA METÁLICA</v>
          </cell>
        </row>
        <row r="285">
          <cell r="A285" t="str">
            <v> 16. 01</v>
          </cell>
          <cell r="B285" t="str">
            <v>CF9135</v>
          </cell>
          <cell r="C285" t="str">
            <v>PT80 - PORTÃO VENEZIANA DE ABRIR 1 FOLHA 80 X 210 CM - FORNECIMENTO E INSTALAÇÃO</v>
          </cell>
        </row>
        <row r="286">
          <cell r="A286" t="str">
            <v> 16. 02</v>
          </cell>
          <cell r="B286" t="str">
            <v>CF9158</v>
          </cell>
          <cell r="C286" t="str">
            <v>PT120 - PORTA DE ABRIR 2 FOLHAS  EM VENEZIANA COM TELA MOSQUETEIRO - 120 X 210 CM</v>
          </cell>
        </row>
        <row r="287">
          <cell r="A287" t="str">
            <v> 16. 03</v>
          </cell>
          <cell r="B287" t="str">
            <v>CF9159</v>
          </cell>
          <cell r="C287" t="str">
            <v>PT120A - PORTA DE ABRIR 2 FOLHAS  EM VENEZIANA- 120 X 210 CM</v>
          </cell>
        </row>
        <row r="288">
          <cell r="A288" t="str">
            <v> 16. 04</v>
          </cell>
          <cell r="B288" t="str">
            <v>CF9160</v>
          </cell>
          <cell r="C288" t="str">
            <v>PA120 - PORTÃO VENEZIANA DE  ABRIR 2 FOLHAS - 120 X 210 CM </v>
          </cell>
        </row>
        <row r="289">
          <cell r="A289" t="str">
            <v> 16. 05</v>
          </cell>
          <cell r="B289" t="str">
            <v>74073/001</v>
          </cell>
          <cell r="C289" t="str">
            <v>ALCAPAO EM FERRO 0,6MX0,6M, INCLUSO FERRAGENS</v>
          </cell>
        </row>
        <row r="290">
          <cell r="A290" t="str">
            <v> 16. 06</v>
          </cell>
          <cell r="B290" t="str">
            <v>CF9148</v>
          </cell>
          <cell r="C290" t="str">
            <v>GUARDA - CORPO EM TUBO EM AÇO GALVANIZADO, DIÂMETRO EXTERNO DE 2, FECHAMENTO EM BARRAS CIRCULARES VERTICAIS , DIÂMETRO EXTERNO 1/2"</v>
          </cell>
        </row>
        <row r="291">
          <cell r="A291" t="str">
            <v> 16. 07</v>
          </cell>
          <cell r="B291" t="str">
            <v>CF9149</v>
          </cell>
          <cell r="C291" t="str">
            <v>CORRIMÃO EM TUBO DE FERRO PINTADO NA COR GRAFITE. DIÂMETRO EXTERNO 1 1/2"</v>
          </cell>
        </row>
        <row r="292">
          <cell r="C292" t="str">
            <v>TOTAL ITEM:  16</v>
          </cell>
        </row>
        <row r="293">
          <cell r="A293" t="str">
            <v> 17.</v>
          </cell>
          <cell r="C293" t="str">
            <v>REVESTIMENTOS DE PAREDES E TETOS</v>
          </cell>
        </row>
        <row r="294">
          <cell r="A294" t="str">
            <v> 17. 01</v>
          </cell>
          <cell r="B294" t="str">
            <v>73928/002</v>
          </cell>
          <cell r="C294" t="str">
            <v>CHAPISCO TRACO 1:3 (CIMENTO E AREIA), ESPESSURA 0,5CM, PREPARO MANUAL</v>
          </cell>
        </row>
        <row r="295">
          <cell r="A295" t="str">
            <v> 17. 02</v>
          </cell>
          <cell r="B295" t="str">
            <v>73927/005</v>
          </cell>
          <cell r="C295" t="str">
            <v>EMBOCO PAULISTA (MASSA UNICA) TRACO 1:6 (CIMENTO E AREIA), ESPESSURA 2,5CM, PREPARO  MANUAL</v>
          </cell>
        </row>
        <row r="296">
          <cell r="A296" t="str">
            <v> 17. 03</v>
          </cell>
          <cell r="B296" t="str">
            <v>CS9058</v>
          </cell>
          <cell r="C296" t="str">
            <v>REVESTIMENTO EM AZULEJO BRANCO 20  X 20 CM, JUNTA A PRUMO, ASSENTADO COM ARGAMASSA PRÉ-FABRICADA, INCLUSIVE REJUNTAMENTO</v>
          </cell>
        </row>
        <row r="297">
          <cell r="A297" t="str">
            <v> 17. 04</v>
          </cell>
          <cell r="B297" t="str">
            <v>CS9059</v>
          </cell>
          <cell r="C297" t="str">
            <v>REVESTIMENTO COM GRANITO CINZA CORUMBÁ E = 2 CM, JUNTA A PRUMO, ASSENTADO COM ARGAMASSA PRÉ-FABRICADA, INCLUSIVE REJUNTAMENTO - BALÇÃO DE ATENDIMENTO</v>
          </cell>
        </row>
        <row r="298">
          <cell r="A298" t="str">
            <v> 17. 05</v>
          </cell>
          <cell r="B298" t="str">
            <v>CS9075</v>
          </cell>
          <cell r="C298" t="str">
            <v>REVESTIMENTO COM PASTILHA DE VIDRO ACQUA 2,5 X 2,5 JATOBÁ OU EQUIVALENTE JUNTA A PRUMO, ASSENTADO COM ARGAMASSA PRÉ-FABRICADA</v>
          </cell>
        </row>
        <row r="299">
          <cell r="C299" t="str">
            <v>TOTAL ITEM:  17   </v>
          </cell>
        </row>
        <row r="300">
          <cell r="A300" t="str">
            <v> 18.</v>
          </cell>
          <cell r="C300" t="str">
            <v>PISOS</v>
          </cell>
        </row>
        <row r="301">
          <cell r="A301" t="str">
            <v> 18. 01</v>
          </cell>
          <cell r="C301" t="str">
            <v>PISO INTERNO</v>
          </cell>
        </row>
        <row r="302">
          <cell r="A302" t="str">
            <v> 18. 01. 01</v>
          </cell>
          <cell r="B302" t="str">
            <v>CS9076</v>
          </cell>
          <cell r="C302" t="str">
            <v>SOCULO DE  CONCRETO MAGRO E = 10 CM</v>
          </cell>
        </row>
        <row r="303">
          <cell r="A303" t="str">
            <v> 18. 01. 02</v>
          </cell>
          <cell r="B303" t="str">
            <v>73919/005</v>
          </cell>
          <cell r="C303" t="str">
            <v>CONTRAPISO EM ARGAMASSA TRACO 1:3 (CIMENTO E AREIA), INTERNO SOBRE LAJE, ADERIDO, ESPESSURA 2,5CM, PREPARO MECANICO</v>
          </cell>
        </row>
        <row r="304">
          <cell r="A304" t="str">
            <v> 18. 01. 03</v>
          </cell>
          <cell r="B304" t="str">
            <v>73922/005</v>
          </cell>
          <cell r="C304" t="str">
            <v>PISO CIMENTADO LISO DESEMPENADO, TRACO 1:3 (CIMENTO E AREIA), ESPESSURA 3,0CM, PREPARO MANUAL</v>
          </cell>
        </row>
        <row r="305">
          <cell r="A305" t="str">
            <v> 18. 01. 04</v>
          </cell>
          <cell r="B305" t="str">
            <v>CS9028</v>
          </cell>
          <cell r="C305" t="str">
            <v>PISO EM PORCELANATO SPAZIO GRIGIO AP 52 X 52 XM, ACABAMENTO ACETINADO, BIANCOGRÊS  OU EQUIVALENTE, ASSENTADO COM ARGAMASSA PRÉ-FABRICADA, INCLUSIVE REJUNTAMENTO</v>
          </cell>
        </row>
        <row r="306">
          <cell r="A306" t="str">
            <v> 18. 01. 05</v>
          </cell>
          <cell r="B306" t="str">
            <v>CS9060</v>
          </cell>
          <cell r="C306" t="str">
            <v>PISO EM GRANITO CINZA CORUMBÁ ACABAMENTO FLAMEADO, ASSENTADO COM ARGAMASSA PRÉ-FABRICADA, INCLUSIVE REJUNTAMENTO (ESCADAS)</v>
          </cell>
        </row>
        <row r="307">
          <cell r="A307" t="str">
            <v> 18. 02</v>
          </cell>
          <cell r="C307" t="str">
            <v>FRISOS E RODAPÉS</v>
          </cell>
        </row>
        <row r="308">
          <cell r="A308" t="str">
            <v> 18. 02. 01</v>
          </cell>
          <cell r="B308" t="str">
            <v>CS9061</v>
          </cell>
          <cell r="C308" t="str">
            <v>RODAPE EM PORCELANATO SPAZIO GRIGIO AP 10 X 52 XM, ASSENTADO COM ARGAMASSA PRÉ-FABRICADA, INCLUSIVE REJUNTAMENTO</v>
          </cell>
        </row>
        <row r="309">
          <cell r="A309" t="str">
            <v> 18. 02. 02</v>
          </cell>
          <cell r="B309" t="str">
            <v>CS9062</v>
          </cell>
          <cell r="C309" t="str">
            <v>FRISO EM GRANITO GRANITO CINZA CORUMBÁ H = 5 CM, ASSENTADO COM ARGAMASSA PRÉ-FABRICADA, INCLUSIVE REJUNTAMENTO</v>
          </cell>
        </row>
        <row r="310">
          <cell r="A310" t="str">
            <v> 18. 02. 03</v>
          </cell>
          <cell r="B310" t="str">
            <v>CS9063</v>
          </cell>
          <cell r="C310" t="str">
            <v>RODAPÉ EM GRANITO GRANITO CINZA CORUMBÁ H = 10 CM, ASSENTADO COM ARGAMASSA PRÉ-FABRICADA, INCLUSIVE REJUNTAMENTO (ESCADAS)</v>
          </cell>
        </row>
        <row r="311">
          <cell r="A311" t="str">
            <v> 18. 03</v>
          </cell>
          <cell r="C311" t="str">
            <v>SOLEIRAS E PEITORIS</v>
          </cell>
        </row>
        <row r="312">
          <cell r="A312" t="str">
            <v> 18. 03. 01</v>
          </cell>
          <cell r="B312" t="str">
            <v>CS9065</v>
          </cell>
          <cell r="C312" t="str">
            <v>SOLEIRA EM GRANITO CINZA CORUMBÁ L = 15 CM</v>
          </cell>
        </row>
        <row r="313">
          <cell r="A313" t="str">
            <v> 18. 03. 02</v>
          </cell>
          <cell r="B313" t="str">
            <v>CS9070</v>
          </cell>
          <cell r="C313" t="str">
            <v>PEITORIL EM MÁRMORE BRANCO E = 2 CM ACABAMENTO POLIDO L = 16 CM</v>
          </cell>
        </row>
        <row r="314">
          <cell r="A314" t="str">
            <v> 18. 03. 03</v>
          </cell>
          <cell r="B314" t="str">
            <v>CS9071</v>
          </cell>
          <cell r="C314" t="str">
            <v>MARCO EM GRANITO CINZA CORUMBÁ L = 15 CM</v>
          </cell>
        </row>
        <row r="315">
          <cell r="C315" t="str">
            <v>TOTAL ITEM:  18 </v>
          </cell>
        </row>
        <row r="316">
          <cell r="A316" t="str">
            <v> 19.</v>
          </cell>
          <cell r="C316" t="str">
            <v>ESPELHOS</v>
          </cell>
        </row>
        <row r="317">
          <cell r="A317" t="str">
            <v> 19. 01</v>
          </cell>
          <cell r="B317" t="str">
            <v>CF9130</v>
          </cell>
          <cell r="C317" t="str">
            <v>ESPELHO CRISTAL, 50 X 90 CM E= 5 MM, LAPIDADO, I=10°, FIXADO COM PARAFUSO FINESSON - FORNECIMENTO E INSTALAÇÃO</v>
          </cell>
        </row>
        <row r="318">
          <cell r="A318" t="str">
            <v> 19. 02</v>
          </cell>
          <cell r="B318" t="str">
            <v>CF9131</v>
          </cell>
          <cell r="C318" t="str">
            <v>ESPELHO CRISTAL, ESPESSURA 5mm LAPIDADO, 50x90 CM, 4 MM, FIXADO COM PARAFUSOS FINESSON - FORNECIMENTO E INSTALAÇÃO</v>
          </cell>
        </row>
        <row r="319">
          <cell r="C319" t="str">
            <v>TOTAL ITEM:  19  </v>
          </cell>
        </row>
        <row r="320">
          <cell r="A320" t="str">
            <v> 20.</v>
          </cell>
          <cell r="C320" t="str">
            <v>PINTURA INTERNA / EXTERNA</v>
          </cell>
        </row>
        <row r="321">
          <cell r="A321" t="str">
            <v> 20. 01</v>
          </cell>
          <cell r="C321" t="str">
            <v>PINTURA INTERNA</v>
          </cell>
        </row>
        <row r="322">
          <cell r="A322" t="str">
            <v> 20. 01. 01</v>
          </cell>
          <cell r="B322" t="str">
            <v>74233/001</v>
          </cell>
          <cell r="C322" t="str">
            <v>FUNDO SELADOR ACRILICO AMBIENTES INTERNOS/EXTERNOS, UMA DEMAO</v>
          </cell>
        </row>
        <row r="323">
          <cell r="A323" t="str">
            <v> 20. 01. 02</v>
          </cell>
          <cell r="B323" t="str">
            <v>73955/002</v>
          </cell>
          <cell r="C323" t="str">
            <v>EMASSAMENTO COM MASSA LATEX PVA PARA AMBIENTES INTERNOS, DUAS DEMAOS</v>
          </cell>
        </row>
        <row r="324">
          <cell r="A324" t="str">
            <v> 20. 01. 03</v>
          </cell>
          <cell r="B324" t="str">
            <v>73832/001</v>
          </cell>
          <cell r="C324" t="str">
            <v>EMASSAMENTO MASSA BASE A OLEO EM MADEIRA, DUAS DEMAOS</v>
          </cell>
        </row>
        <row r="325">
          <cell r="A325" t="str">
            <v> 20. 01. 04</v>
          </cell>
          <cell r="B325" t="str">
            <v>73954/001</v>
          </cell>
          <cell r="C325" t="str">
            <v>PINTURA LATEX ACRILICA AMBIENTES INTERNOS/EXTERNOS, TRES DEMAOS</v>
          </cell>
        </row>
        <row r="326">
          <cell r="A326" t="str">
            <v> 20. 01. 05</v>
          </cell>
          <cell r="B326" t="str">
            <v>74065/001</v>
          </cell>
          <cell r="C326" t="str">
            <v>PINTURA ESMALTE FOSCO PARA MADEIRA, DUAS DEMAOS, INCLUSO APARELHAMENTO COM FUNDO NIVELADOR BRANCO FOSCO</v>
          </cell>
        </row>
        <row r="327">
          <cell r="A327" t="str">
            <v> 20. 01. 06</v>
          </cell>
          <cell r="B327">
            <v>6067</v>
          </cell>
          <cell r="C327" t="str">
            <v>PINTURA ESMALTE 2 DEMAOS C/1 DEMAO ZARCAO P/ESQUADRIA FERRO</v>
          </cell>
        </row>
        <row r="328">
          <cell r="A328" t="str">
            <v> 20. 01. 07</v>
          </cell>
          <cell r="C328" t="str">
            <v>PINTURA EXTERNA  (FACHADA)</v>
          </cell>
        </row>
        <row r="329">
          <cell r="A329" t="str">
            <v> 20. 01. 08</v>
          </cell>
          <cell r="B329" t="str">
            <v>74233/001</v>
          </cell>
          <cell r="C329" t="str">
            <v>FUNDO SELADOR ACRILICO AMBIENTES INTERNOS/EXTERNOS, UMA DEMAO</v>
          </cell>
        </row>
        <row r="330">
          <cell r="A330" t="str">
            <v> 20. 01. 09</v>
          </cell>
          <cell r="B330" t="str">
            <v>CR9100</v>
          </cell>
          <cell r="C330" t="str">
            <v>PINTURA COM TINTA  ACRILICA FOSCA AZUL MINERAL E329 , AMBIENTES EXTERNOS, TRES DEMAOS</v>
          </cell>
        </row>
        <row r="331">
          <cell r="A331" t="str">
            <v> 20. 01. 10</v>
          </cell>
          <cell r="B331" t="str">
            <v>CR9101</v>
          </cell>
          <cell r="C331" t="str">
            <v>PINTURA COM TINTA  ACRILICA FOSCA GOIABA R243, AMBIENTES EXTERNOS, TRES DEMAOS</v>
          </cell>
        </row>
        <row r="332">
          <cell r="C332" t="str">
            <v>TOTAL ITEM:  20 </v>
          </cell>
        </row>
        <row r="333">
          <cell r="A333" t="str">
            <v> 21.</v>
          </cell>
          <cell r="C333" t="str">
            <v>BANCADA</v>
          </cell>
        </row>
        <row r="334">
          <cell r="A334" t="str">
            <v> 21. 01</v>
          </cell>
          <cell r="B334" t="str">
            <v>CL9256</v>
          </cell>
          <cell r="C334" t="str">
            <v>BANCADA EM GRANITO CINZA CORUMBÁ, INCLUSIVE FURO E COLAGEM DE BOJO, COM ACABAMENTO DE 4 CM NA TESTEIRA CONFORME PROJETO</v>
          </cell>
        </row>
        <row r="335">
          <cell r="A335" t="str">
            <v> 21. 02</v>
          </cell>
          <cell r="B335" t="str">
            <v>CL9100</v>
          </cell>
          <cell r="C335" t="str">
            <v>BANCADA SECA EM GRANITO CINZA CORUMBÁ COM ACABAMENTO BAULEADO CONFORME PROJETO</v>
          </cell>
        </row>
        <row r="336">
          <cell r="A336" t="str">
            <v> 21. 03</v>
          </cell>
          <cell r="B336" t="str">
            <v>CL9101</v>
          </cell>
          <cell r="C336" t="str">
            <v>BALCÃO EM GRANITO CINZA CORUMBÁ ACABAMENTO BAULEADO</v>
          </cell>
        </row>
        <row r="337">
          <cell r="A337" t="str">
            <v> 21. 04</v>
          </cell>
          <cell r="B337" t="str">
            <v>CL9102</v>
          </cell>
          <cell r="C337" t="str">
            <v>RODABANCADA EM GRANITO CINZA CORUMBÁ, H = 10 CM, E = 2 CM</v>
          </cell>
        </row>
        <row r="338">
          <cell r="A338" t="str">
            <v> 21. 05</v>
          </cell>
          <cell r="B338" t="str">
            <v>CL9257</v>
          </cell>
          <cell r="C338" t="str">
            <v>PRATELEIRA EM ARDÓSIA POLIDA E = 2 CM</v>
          </cell>
        </row>
        <row r="339">
          <cell r="C339" t="str">
            <v>TOTAL ITEM:  21</v>
          </cell>
        </row>
        <row r="340">
          <cell r="A340" t="str">
            <v>23.</v>
          </cell>
          <cell r="C340" t="str">
            <v>SINALIZAÇÃO</v>
          </cell>
        </row>
        <row r="341">
          <cell r="A341" t="str">
            <v> 23. 01</v>
          </cell>
          <cell r="B341" t="str">
            <v>CU9204</v>
          </cell>
          <cell r="C341" t="str">
            <v>PLACA EM AÇO INOX ESCOVADO 250 X 32CM DOBRADA NA BORDA PARA ENQUADRAMENTO CONFORME DIAGRAMAÇÃO. O FUNDO SERÁ EM PELÍCULA NA COR AZUL C100, M70, Y0, K0  REF.: 3M OU EQUIVALENTE COM LETRAS ADESIVADAS NA COR BRANCA COM LETRA FONTE "GOTHAN BLACK",</v>
          </cell>
        </row>
        <row r="342">
          <cell r="A342" t="str">
            <v> 23. 02</v>
          </cell>
          <cell r="B342" t="str">
            <v>CU9205</v>
          </cell>
          <cell r="C342" t="str">
            <v>PLACA EM AÇO INOX ESCOVADO 250 X79 CM DOBRADA NA BORDA PARA ENQUADRAMENTO COM LETRA FONTE "GOTHAN BLACK", CONFORME DIAGRAMAÇÃO. O FUNDO SERÁ EM PELÍCULA NA COR AZUL C100, M70, Y0, K0  REF.: 3M OU EQUIVALENTE COM LETRAS ADESIVADAS NA COR BRANCA</v>
          </cell>
        </row>
        <row r="343">
          <cell r="A343" t="str">
            <v> 23. 03</v>
          </cell>
          <cell r="B343" t="str">
            <v>CU9206</v>
          </cell>
          <cell r="C343" t="str">
            <v>PLACA DE SINALIZAÇÃO EM ACRÍLICO BRANCO COM ARTE ADESIVADA NA COR AZUL C100, M70, Y0, K0  REF.: 3M</v>
          </cell>
        </row>
        <row r="344">
          <cell r="A344" t="str">
            <v> 23. 04</v>
          </cell>
          <cell r="B344" t="str">
            <v>CU9207</v>
          </cell>
          <cell r="C344" t="str">
            <v>PLACA EM AÇO INOX ESCOVADO 40 X 15 CM DOBRADA NA BORDA PARA ENQUADRAMENTO COM LETRA FONTE "GOTHAN BLACK" H=4 CM NA COR AZUL C100, M70, Y0, K0  REF.: 3M OU EQUIVALENTE</v>
          </cell>
        </row>
        <row r="345">
          <cell r="A345" t="str">
            <v> 23. 05</v>
          </cell>
          <cell r="B345" t="str">
            <v>CU9208</v>
          </cell>
          <cell r="C345" t="str">
            <v>PLACA EM AÇO INOX ESCOVADO 40 X18 CM DOBRADA NA BORDA PARA ENQUADRAMENTO COM LETRA FONTE "GOTHAN BLACK" H=3.5 CM NA COR AZUL C100, M70, Y0, K0  REF.: 3M OU EQUIVALENTE</v>
          </cell>
        </row>
        <row r="346">
          <cell r="A346" t="str">
            <v> 23. 06</v>
          </cell>
          <cell r="B346" t="str">
            <v>CU9209</v>
          </cell>
          <cell r="C346" t="str">
            <v>FITA ANTIDERRAPANTE FOTOLUMINESCENTE COR VERDE D = 2,5 X 20 CM (duas de cada lado)</v>
          </cell>
        </row>
        <row r="347">
          <cell r="A347" t="str">
            <v> 23. 07</v>
          </cell>
          <cell r="B347" t="str">
            <v>CU9210</v>
          </cell>
          <cell r="C347" t="str">
            <v>ANEL EM NEOPRENE NP, DUREZA: 70+/-5 SHORE A, ANTI-CHAMA E ANTI-ALÉRGICO, NA COR PRETO</v>
          </cell>
        </row>
        <row r="348">
          <cell r="A348" t="str">
            <v> 23. 08</v>
          </cell>
          <cell r="B348" t="str">
            <v>CU9211</v>
          </cell>
          <cell r="C348" t="str">
            <v>PISO PODOTÁTIL DE ALERTA NA COR PRETA, FIXADO COM COLA P4000. CODIGO 002-01 REF. ANDALUZ / MERCUR OU EQUIVALENTE - FORNECIMENTO E ASSENTAMENTO</v>
          </cell>
        </row>
        <row r="349">
          <cell r="C349" t="str">
            <v>TOTAL ITEM:  23</v>
          </cell>
        </row>
        <row r="350">
          <cell r="A350" t="str">
            <v> 24.</v>
          </cell>
          <cell r="C350" t="str">
            <v>URBANIZAÇÃO E OBRAS COMPLEMENTARES</v>
          </cell>
        </row>
        <row r="351">
          <cell r="A351" t="str">
            <v> 24. 01</v>
          </cell>
          <cell r="B351" t="str">
            <v>73892/002</v>
          </cell>
          <cell r="C351" t="str">
            <v>EXECUÇÃO DE CALÇADA EM CONCRETO 1:3:5 (FCK=12 MPA) PREPARO MECÂNICO, E= 7CM</v>
          </cell>
        </row>
        <row r="352">
          <cell r="A352" t="str">
            <v> 24. 02</v>
          </cell>
          <cell r="B352" t="str">
            <v>CU9212</v>
          </cell>
          <cell r="C352" t="str">
            <v>PISO EM LADRILHO HIDRAULICO DE ALERTA E DIRECIONAL NA COR PRETA 25 X 25 CM, ASSENTADO COM ARGAMASSA DE CIMENTO E AREIA, INCLUSIVE REJUNTAMENTO</v>
          </cell>
        </row>
        <row r="353">
          <cell r="A353" t="str">
            <v> 24. 03</v>
          </cell>
          <cell r="B353" t="str">
            <v>CX9000</v>
          </cell>
          <cell r="C353" t="str">
            <v>PLANTIO DE GRAMA ESMERALDA - zoysia japonica</v>
          </cell>
        </row>
        <row r="354">
          <cell r="C354" t="str">
            <v>TOTAL ITEM:  24  </v>
          </cell>
        </row>
        <row r="355">
          <cell r="A355" t="str">
            <v> 25.</v>
          </cell>
          <cell r="C355" t="str">
            <v>LIMPEZA GERAL</v>
          </cell>
        </row>
        <row r="356">
          <cell r="A356" t="str">
            <v> 25. 01</v>
          </cell>
          <cell r="B356" t="str">
            <v>CU9213</v>
          </cell>
          <cell r="C356" t="str">
            <v>CARGA E TRASNPORTE DE ENTULHO EM CACAMBAS</v>
          </cell>
        </row>
        <row r="357">
          <cell r="A357" t="str">
            <v> 25. 02</v>
          </cell>
          <cell r="B357">
            <v>9537</v>
          </cell>
          <cell r="C357" t="str">
            <v>LIMPEZA FINAL DA OBRA</v>
          </cell>
        </row>
        <row r="358">
          <cell r="C358" t="str">
            <v>TOTAL ITEM:  24  </v>
          </cell>
        </row>
        <row r="360">
          <cell r="C360" t="str">
            <v>ADMINISTRAÇÃO LOCAL</v>
          </cell>
        </row>
        <row r="361">
          <cell r="C361" t="str">
            <v>TOTAL ITEM:  25</v>
          </cell>
        </row>
        <row r="363">
          <cell r="C363" t="str">
            <v>TOTAL DA PLANILHA: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T1T - REFERÊNCIA DE PREÇO"/>
      <sheetName val="Cronograma"/>
    </sheetNames>
    <sheetDataSet>
      <sheetData sheetId="1">
        <row r="1">
          <cell r="A1" t="str">
            <v> PLANILHA ORÇAMENTÁRIA      </v>
          </cell>
        </row>
        <row r="3">
          <cell r="A3" t="str">
            <v> DIRETORIA DE OBRAS</v>
          </cell>
        </row>
        <row r="4">
          <cell r="A4" t="str">
            <v>UNIDADE BÁSICA DE SAÚDE - UBS T1T</v>
          </cell>
        </row>
        <row r="8">
          <cell r="C8" t="str">
            <v>SERVIÇOS PRELIMIARES</v>
          </cell>
        </row>
        <row r="22">
          <cell r="C22" t="str">
            <v>ESTRUTURAS METÁLICAS E FECHAMENTOS LIGHT STEEL FRAMING</v>
          </cell>
        </row>
        <row r="28">
          <cell r="C28" t="str">
            <v>ALVENARIAS E DIVISÕES</v>
          </cell>
        </row>
        <row r="33">
          <cell r="C33" t="str">
            <v>COBERTURAS</v>
          </cell>
        </row>
        <row r="40">
          <cell r="C40" t="str">
            <v>IMPERMEABILIZAÇÕES E ISOLAMENTO</v>
          </cell>
        </row>
        <row r="48">
          <cell r="C48" t="str">
            <v>INSTALAÇÃO HIDRO-SANITÁRIA</v>
          </cell>
        </row>
        <row r="117">
          <cell r="C117" t="str">
            <v>PREVENÇÃO E COMBATE A INCÊNDIO</v>
          </cell>
        </row>
        <row r="127">
          <cell r="C127" t="str">
            <v>DRENAGEM</v>
          </cell>
        </row>
        <row r="142">
          <cell r="C142" t="str">
            <v>INSTALAÇÕES ELÉTRICAS</v>
          </cell>
        </row>
        <row r="187">
          <cell r="C187" t="str">
            <v>CABEAMENTO ESTRUTURADO</v>
          </cell>
        </row>
        <row r="203">
          <cell r="C203" t="str">
            <v>CFTV E SONORIZAÇÃO</v>
          </cell>
        </row>
        <row r="213">
          <cell r="C213" t="str">
            <v>SPDA</v>
          </cell>
        </row>
        <row r="237">
          <cell r="C237" t="str">
            <v>CLIMATIZAÇÃO</v>
          </cell>
        </row>
        <row r="244">
          <cell r="C244" t="str">
            <v>ESQUADRIA DE MADEIRA</v>
          </cell>
        </row>
        <row r="258">
          <cell r="C258" t="str">
            <v>ESQUADRIA DE ALUMINIO E VIDRO</v>
          </cell>
        </row>
        <row r="284">
          <cell r="C284" t="str">
            <v>ESQUADRIA METÁLICA</v>
          </cell>
        </row>
        <row r="291">
          <cell r="C291" t="str">
            <v>REVESTIMENTOS INTERNO E EXTERNO</v>
          </cell>
        </row>
        <row r="298">
          <cell r="C298" t="str">
            <v>PISOS</v>
          </cell>
        </row>
        <row r="312">
          <cell r="C312" t="str">
            <v>ESPELHOS</v>
          </cell>
        </row>
        <row r="316">
          <cell r="C316" t="str">
            <v>PINTURA INTERNA / EXTERNA</v>
          </cell>
        </row>
        <row r="329">
          <cell r="C329" t="str">
            <v>BANCADA</v>
          </cell>
        </row>
        <row r="336">
          <cell r="C336" t="str">
            <v>SINALIZAÇÃO</v>
          </cell>
        </row>
        <row r="343">
          <cell r="C343" t="str">
            <v>URBANIZAÇÃO E OBRAS COMPLEMENTARES</v>
          </cell>
        </row>
        <row r="348">
          <cell r="C348" t="str">
            <v>TERRAPLENAGEM</v>
          </cell>
        </row>
        <row r="355">
          <cell r="C355" t="str">
            <v>FUNDAÇÃO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showGridLines="0" view="pageBreakPreview" zoomScaleNormal="83" zoomScaleSheetLayoutView="100" zoomScalePageLayoutView="0" workbookViewId="0" topLeftCell="A349">
      <selection activeCell="H103" sqref="H103"/>
    </sheetView>
  </sheetViews>
  <sheetFormatPr defaultColWidth="9.140625" defaultRowHeight="15"/>
  <cols>
    <col min="1" max="1" width="12.7109375" style="0" customWidth="1"/>
    <col min="2" max="2" width="16.421875" style="0" bestFit="1" customWidth="1"/>
    <col min="3" max="3" width="50.00390625" style="1" customWidth="1"/>
    <col min="4" max="4" width="9.140625" style="29" customWidth="1"/>
    <col min="5" max="5" width="11.8515625" style="2" bestFit="1" customWidth="1"/>
    <col min="6" max="6" width="12.57421875" style="2" customWidth="1"/>
    <col min="7" max="7" width="14.00390625" style="2" customWidth="1"/>
    <col min="8" max="8" width="12.7109375" style="2" customWidth="1"/>
    <col min="9" max="9" width="16.28125" style="2" customWidth="1"/>
    <col min="10" max="10" width="16.57421875" style="0" customWidth="1"/>
    <col min="12" max="12" width="43.421875" style="0" customWidth="1"/>
    <col min="14" max="14" width="12.28125" style="0" customWidth="1"/>
    <col min="15" max="15" width="10.00390625" style="0" customWidth="1"/>
  </cols>
  <sheetData>
    <row r="1" spans="1:9" ht="24" customHeight="1">
      <c r="A1" s="169" t="s">
        <v>521</v>
      </c>
      <c r="B1" s="170"/>
      <c r="C1" s="170"/>
      <c r="D1" s="170"/>
      <c r="E1" s="170"/>
      <c r="F1" s="170"/>
      <c r="G1" s="170"/>
      <c r="H1" s="170"/>
      <c r="I1" s="171"/>
    </row>
    <row r="2" spans="1:9" ht="21.75" customHeight="1">
      <c r="A2" s="172" t="s">
        <v>522</v>
      </c>
      <c r="B2" s="173"/>
      <c r="C2" s="173"/>
      <c r="D2" s="173"/>
      <c r="E2" s="173"/>
      <c r="F2" s="173"/>
      <c r="G2" s="173"/>
      <c r="H2" s="173"/>
      <c r="I2" s="174"/>
    </row>
    <row r="3" spans="1:9" ht="21" customHeight="1">
      <c r="A3" s="175" t="s">
        <v>523</v>
      </c>
      <c r="B3" s="176"/>
      <c r="C3" s="176"/>
      <c r="D3" s="176"/>
      <c r="E3" s="176"/>
      <c r="F3" s="176"/>
      <c r="G3" s="176"/>
      <c r="H3" s="176"/>
      <c r="I3" s="177"/>
    </row>
    <row r="4" spans="1:9" ht="15">
      <c r="A4" s="31" t="s">
        <v>734</v>
      </c>
      <c r="B4" s="32"/>
      <c r="C4" s="17"/>
      <c r="D4" s="23"/>
      <c r="E4" s="124"/>
      <c r="F4" s="124"/>
      <c r="G4" s="125"/>
      <c r="H4" s="126" t="s">
        <v>331</v>
      </c>
      <c r="I4" s="127" t="s">
        <v>525</v>
      </c>
    </row>
    <row r="5" spans="1:9" ht="15">
      <c r="A5" s="21" t="s">
        <v>524</v>
      </c>
      <c r="B5" s="19"/>
      <c r="C5" s="33"/>
      <c r="D5" s="34"/>
      <c r="E5" s="128"/>
      <c r="F5" s="128"/>
      <c r="G5" s="129"/>
      <c r="H5" s="130" t="s">
        <v>731</v>
      </c>
      <c r="I5" s="131">
        <v>41974</v>
      </c>
    </row>
    <row r="6" spans="1:10" ht="15">
      <c r="A6" s="179" t="s">
        <v>357</v>
      </c>
      <c r="B6" s="179" t="s">
        <v>732</v>
      </c>
      <c r="C6" s="179" t="s">
        <v>358</v>
      </c>
      <c r="D6" s="179" t="s">
        <v>727</v>
      </c>
      <c r="E6" s="179" t="s">
        <v>733</v>
      </c>
      <c r="F6" s="178" t="s">
        <v>615</v>
      </c>
      <c r="G6" s="178"/>
      <c r="H6" s="178" t="s">
        <v>316</v>
      </c>
      <c r="I6" s="178"/>
      <c r="J6" s="74"/>
    </row>
    <row r="7" spans="1:9" s="29" customFormat="1" ht="15">
      <c r="A7" s="179"/>
      <c r="B7" s="179" t="s">
        <v>728</v>
      </c>
      <c r="C7" s="179"/>
      <c r="D7" s="179" t="s">
        <v>359</v>
      </c>
      <c r="E7" s="179" t="s">
        <v>360</v>
      </c>
      <c r="F7" s="22" t="s">
        <v>361</v>
      </c>
      <c r="G7" s="22" t="s">
        <v>362</v>
      </c>
      <c r="H7" s="22" t="s">
        <v>361</v>
      </c>
      <c r="I7" s="22" t="s">
        <v>362</v>
      </c>
    </row>
    <row r="8" spans="1:9" ht="15">
      <c r="A8" s="3" t="s">
        <v>616</v>
      </c>
      <c r="B8" s="3"/>
      <c r="C8" s="4" t="s">
        <v>364</v>
      </c>
      <c r="D8" s="24"/>
      <c r="E8" s="5"/>
      <c r="F8" s="5" t="s">
        <v>363</v>
      </c>
      <c r="G8" s="5"/>
      <c r="H8" s="12" t="s">
        <v>363</v>
      </c>
      <c r="I8" s="12"/>
    </row>
    <row r="9" spans="1:12" ht="30">
      <c r="A9" s="75" t="s">
        <v>37</v>
      </c>
      <c r="B9" s="6"/>
      <c r="C9" s="7" t="s">
        <v>912</v>
      </c>
      <c r="D9" s="38" t="s">
        <v>365</v>
      </c>
      <c r="E9" s="8">
        <v>1</v>
      </c>
      <c r="F9" s="57">
        <v>3336.06</v>
      </c>
      <c r="G9" s="8">
        <f>F9*E9</f>
        <v>3336.06</v>
      </c>
      <c r="H9" s="8">
        <f>F9*1.27</f>
        <v>4236.8</v>
      </c>
      <c r="I9" s="8">
        <f>H9*E9</f>
        <v>4236.8</v>
      </c>
      <c r="L9" s="115">
        <f>0.003*G373</f>
        <v>3336.09</v>
      </c>
    </row>
    <row r="10" spans="1:15" ht="15">
      <c r="A10" s="75" t="s">
        <v>38</v>
      </c>
      <c r="B10" s="13" t="s">
        <v>317</v>
      </c>
      <c r="C10" s="7" t="s">
        <v>366</v>
      </c>
      <c r="D10" s="38" t="s">
        <v>365</v>
      </c>
      <c r="E10" s="8">
        <v>2</v>
      </c>
      <c r="F10" s="8">
        <v>752.79</v>
      </c>
      <c r="G10" s="8">
        <f>F10*E10</f>
        <v>1505.58</v>
      </c>
      <c r="H10" s="8">
        <f>F10*1.27</f>
        <v>956.04</v>
      </c>
      <c r="I10" s="8">
        <f>H10*E10</f>
        <v>1912.08</v>
      </c>
      <c r="K10" s="76"/>
      <c r="L10" s="77"/>
      <c r="M10" s="78"/>
      <c r="N10" s="79"/>
      <c r="O10" s="79"/>
    </row>
    <row r="11" spans="1:15" ht="60">
      <c r="A11" s="75" t="s">
        <v>39</v>
      </c>
      <c r="B11" s="13" t="s">
        <v>318</v>
      </c>
      <c r="C11" s="7" t="s">
        <v>368</v>
      </c>
      <c r="D11" s="25" t="s">
        <v>367</v>
      </c>
      <c r="E11" s="36">
        <v>60</v>
      </c>
      <c r="F11" s="8">
        <v>309.78</v>
      </c>
      <c r="G11" s="8">
        <f aca="true" t="shared" si="0" ref="G11:G20">F11*E11</f>
        <v>18586.8</v>
      </c>
      <c r="H11" s="8">
        <f aca="true" t="shared" si="1" ref="H11:H20">F11*1.27</f>
        <v>393.42</v>
      </c>
      <c r="I11" s="8">
        <f aca="true" t="shared" si="2" ref="I11:I20">H11*E11</f>
        <v>23605.2</v>
      </c>
      <c r="K11" s="76"/>
      <c r="L11" s="77"/>
      <c r="M11" s="78"/>
      <c r="N11" s="68"/>
      <c r="O11" s="79"/>
    </row>
    <row r="12" spans="1:15" ht="15">
      <c r="A12" s="73" t="s">
        <v>40</v>
      </c>
      <c r="B12" s="44"/>
      <c r="C12" s="45" t="s">
        <v>370</v>
      </c>
      <c r="D12" s="25"/>
      <c r="E12" s="8"/>
      <c r="F12" s="8"/>
      <c r="G12" s="8"/>
      <c r="H12" s="8"/>
      <c r="I12" s="8"/>
      <c r="K12" s="80"/>
      <c r="L12" s="81"/>
      <c r="M12" s="82"/>
      <c r="N12" s="83"/>
      <c r="O12" s="79"/>
    </row>
    <row r="13" spans="1:15" ht="30">
      <c r="A13" s="6" t="s">
        <v>41</v>
      </c>
      <c r="B13" s="6" t="s">
        <v>319</v>
      </c>
      <c r="C13" s="7" t="s">
        <v>371</v>
      </c>
      <c r="D13" s="25" t="s">
        <v>365</v>
      </c>
      <c r="E13" s="8">
        <v>1</v>
      </c>
      <c r="F13" s="8">
        <v>453.52</v>
      </c>
      <c r="G13" s="8">
        <f t="shared" si="0"/>
        <v>453.52</v>
      </c>
      <c r="H13" s="8">
        <f t="shared" si="1"/>
        <v>575.97</v>
      </c>
      <c r="I13" s="8">
        <f t="shared" si="2"/>
        <v>575.97</v>
      </c>
      <c r="K13" s="69"/>
      <c r="L13" s="77"/>
      <c r="M13" s="78"/>
      <c r="N13" s="79"/>
      <c r="O13" s="79"/>
    </row>
    <row r="14" spans="1:15" ht="15">
      <c r="A14" s="6" t="s">
        <v>42</v>
      </c>
      <c r="B14" s="6" t="s">
        <v>320</v>
      </c>
      <c r="C14" s="7" t="s">
        <v>372</v>
      </c>
      <c r="D14" s="25" t="s">
        <v>365</v>
      </c>
      <c r="E14" s="8">
        <v>1</v>
      </c>
      <c r="F14" s="8">
        <v>1142.74</v>
      </c>
      <c r="G14" s="8">
        <f t="shared" si="0"/>
        <v>1142.74</v>
      </c>
      <c r="H14" s="8">
        <f t="shared" si="1"/>
        <v>1451.28</v>
      </c>
      <c r="I14" s="8">
        <f t="shared" si="2"/>
        <v>1451.28</v>
      </c>
      <c r="K14" s="69"/>
      <c r="L14" s="77"/>
      <c r="M14" s="78"/>
      <c r="N14" s="79"/>
      <c r="O14" s="79"/>
    </row>
    <row r="15" spans="1:15" ht="15">
      <c r="A15" s="44" t="s">
        <v>43</v>
      </c>
      <c r="B15" s="44"/>
      <c r="C15" s="45" t="s">
        <v>607</v>
      </c>
      <c r="D15" s="60"/>
      <c r="E15" s="47"/>
      <c r="F15" s="47"/>
      <c r="G15" s="8"/>
      <c r="H15" s="8"/>
      <c r="I15" s="8"/>
      <c r="K15" s="80"/>
      <c r="L15" s="81"/>
      <c r="M15" s="82"/>
      <c r="N15" s="83"/>
      <c r="O15" s="83"/>
    </row>
    <row r="16" spans="1:15" ht="45">
      <c r="A16" s="6" t="s">
        <v>44</v>
      </c>
      <c r="B16" s="13" t="s">
        <v>321</v>
      </c>
      <c r="C16" s="7" t="s">
        <v>913</v>
      </c>
      <c r="D16" s="38" t="s">
        <v>369</v>
      </c>
      <c r="E16" s="8">
        <v>82.25</v>
      </c>
      <c r="F16" s="8">
        <v>413.53</v>
      </c>
      <c r="G16" s="8">
        <f t="shared" si="0"/>
        <v>34012.84</v>
      </c>
      <c r="H16" s="8">
        <f t="shared" si="1"/>
        <v>525.18</v>
      </c>
      <c r="I16" s="8">
        <f t="shared" si="2"/>
        <v>43196.06</v>
      </c>
      <c r="K16" s="76"/>
      <c r="L16" s="77"/>
      <c r="M16" s="78"/>
      <c r="N16" s="79"/>
      <c r="O16" s="79"/>
    </row>
    <row r="17" spans="1:15" ht="30">
      <c r="A17" s="6" t="s">
        <v>45</v>
      </c>
      <c r="B17" s="13" t="s">
        <v>322</v>
      </c>
      <c r="C17" s="7" t="s">
        <v>589</v>
      </c>
      <c r="D17" s="38" t="s">
        <v>367</v>
      </c>
      <c r="E17" s="57">
        <v>369.6</v>
      </c>
      <c r="F17" s="8">
        <v>13.2</v>
      </c>
      <c r="G17" s="8">
        <f t="shared" si="0"/>
        <v>4878.72</v>
      </c>
      <c r="H17" s="8">
        <f t="shared" si="1"/>
        <v>16.76</v>
      </c>
      <c r="I17" s="8">
        <f t="shared" si="2"/>
        <v>6194.5</v>
      </c>
      <c r="K17" s="76"/>
      <c r="L17" s="77"/>
      <c r="M17" s="78"/>
      <c r="N17" s="84"/>
      <c r="O17" s="79"/>
    </row>
    <row r="18" spans="1:15" ht="15">
      <c r="A18" s="44" t="s">
        <v>46</v>
      </c>
      <c r="B18" s="44"/>
      <c r="C18" s="45" t="s">
        <v>373</v>
      </c>
      <c r="D18" s="25"/>
      <c r="E18" s="8"/>
      <c r="F18" s="8"/>
      <c r="G18" s="8"/>
      <c r="H18" s="8"/>
      <c r="I18" s="8"/>
      <c r="K18" s="80"/>
      <c r="L18" s="81"/>
      <c r="M18" s="82"/>
      <c r="N18" s="83"/>
      <c r="O18" s="83"/>
    </row>
    <row r="19" spans="1:15" ht="15">
      <c r="A19" s="6" t="s">
        <v>47</v>
      </c>
      <c r="B19" s="6" t="s">
        <v>323</v>
      </c>
      <c r="C19" s="7" t="s">
        <v>914</v>
      </c>
      <c r="D19" s="38" t="s">
        <v>915</v>
      </c>
      <c r="E19" s="8">
        <v>3</v>
      </c>
      <c r="F19" s="57">
        <v>15.88</v>
      </c>
      <c r="G19" s="8">
        <f t="shared" si="0"/>
        <v>47.64</v>
      </c>
      <c r="H19" s="8">
        <f t="shared" si="1"/>
        <v>20.17</v>
      </c>
      <c r="I19" s="8">
        <f t="shared" si="2"/>
        <v>60.51</v>
      </c>
      <c r="K19" s="69"/>
      <c r="L19" s="77"/>
      <c r="M19" s="78"/>
      <c r="N19" s="79"/>
      <c r="O19" s="84"/>
    </row>
    <row r="20" spans="1:15" ht="30">
      <c r="A20" s="6" t="s">
        <v>48</v>
      </c>
      <c r="B20" s="30" t="s">
        <v>324</v>
      </c>
      <c r="C20" s="7" t="s">
        <v>749</v>
      </c>
      <c r="D20" s="38" t="s">
        <v>367</v>
      </c>
      <c r="E20" s="36">
        <v>356.92</v>
      </c>
      <c r="F20" s="8">
        <v>5.04</v>
      </c>
      <c r="G20" s="8">
        <f t="shared" si="0"/>
        <v>1798.88</v>
      </c>
      <c r="H20" s="8">
        <f t="shared" si="1"/>
        <v>6.4</v>
      </c>
      <c r="I20" s="8">
        <f t="shared" si="2"/>
        <v>2284.29</v>
      </c>
      <c r="K20" s="69"/>
      <c r="L20" s="77"/>
      <c r="M20" s="78"/>
      <c r="N20" s="79"/>
      <c r="O20" s="79"/>
    </row>
    <row r="21" spans="1:15" ht="15">
      <c r="A21" s="9"/>
      <c r="B21" s="9"/>
      <c r="C21" s="10" t="s">
        <v>374</v>
      </c>
      <c r="D21" s="26"/>
      <c r="E21" s="11"/>
      <c r="F21" s="11"/>
      <c r="G21" s="11">
        <f>SUM(G9:G20)</f>
        <v>65762.78</v>
      </c>
      <c r="H21" s="11"/>
      <c r="I21" s="11">
        <f>SUM(I9:I20)</f>
        <v>83516.69</v>
      </c>
      <c r="K21" s="69"/>
      <c r="L21" s="69"/>
      <c r="M21" s="69"/>
      <c r="N21" s="69"/>
      <c r="O21" s="69"/>
    </row>
    <row r="22" spans="1:9" ht="30">
      <c r="A22" s="3" t="s">
        <v>617</v>
      </c>
      <c r="B22" s="3"/>
      <c r="C22" s="4" t="s">
        <v>917</v>
      </c>
      <c r="D22" s="27"/>
      <c r="E22" s="12"/>
      <c r="F22" s="12"/>
      <c r="G22" s="12"/>
      <c r="H22" s="12"/>
      <c r="I22" s="12"/>
    </row>
    <row r="23" spans="1:9" ht="45">
      <c r="A23" s="6" t="s">
        <v>618</v>
      </c>
      <c r="B23" s="6" t="s">
        <v>228</v>
      </c>
      <c r="C23" s="61" t="s">
        <v>918</v>
      </c>
      <c r="D23" s="38" t="s">
        <v>375</v>
      </c>
      <c r="E23" s="50">
        <v>2690</v>
      </c>
      <c r="F23" s="8">
        <v>12.31</v>
      </c>
      <c r="G23" s="8">
        <f>F23*E23</f>
        <v>33113.9</v>
      </c>
      <c r="H23" s="8">
        <f>F23*1.27</f>
        <v>15.63</v>
      </c>
      <c r="I23" s="8">
        <f>H23*E23</f>
        <v>42044.7</v>
      </c>
    </row>
    <row r="24" spans="1:9" ht="45">
      <c r="A24" s="6" t="s">
        <v>619</v>
      </c>
      <c r="B24" s="6" t="s">
        <v>323</v>
      </c>
      <c r="C24" s="7" t="s">
        <v>919</v>
      </c>
      <c r="D24" s="38" t="s">
        <v>367</v>
      </c>
      <c r="E24" s="8">
        <v>459.33</v>
      </c>
      <c r="F24" s="8">
        <v>363.4</v>
      </c>
      <c r="G24" s="8">
        <f>F24*E24</f>
        <v>166920.52</v>
      </c>
      <c r="H24" s="8">
        <f>F24*1.27</f>
        <v>461.52</v>
      </c>
      <c r="I24" s="8">
        <f>H24*E24</f>
        <v>211989.98</v>
      </c>
    </row>
    <row r="25" spans="1:9" ht="105">
      <c r="A25" s="6" t="s">
        <v>902</v>
      </c>
      <c r="B25" s="6" t="s">
        <v>323</v>
      </c>
      <c r="C25" s="62" t="s">
        <v>920</v>
      </c>
      <c r="D25" s="38" t="s">
        <v>367</v>
      </c>
      <c r="E25" s="8">
        <v>459.33</v>
      </c>
      <c r="F25" s="8">
        <v>379.76</v>
      </c>
      <c r="G25" s="8">
        <f>F25*E25</f>
        <v>174435.16</v>
      </c>
      <c r="H25" s="8">
        <f>F25*1.27</f>
        <v>482.3</v>
      </c>
      <c r="I25" s="8">
        <f>H25*E25</f>
        <v>221534.86</v>
      </c>
    </row>
    <row r="26" spans="1:9" ht="30">
      <c r="A26" s="6" t="s">
        <v>921</v>
      </c>
      <c r="B26" s="13" t="s">
        <v>323</v>
      </c>
      <c r="C26" s="7" t="s">
        <v>922</v>
      </c>
      <c r="D26" s="38" t="s">
        <v>923</v>
      </c>
      <c r="E26" s="8">
        <v>2</v>
      </c>
      <c r="F26" s="8">
        <v>2970</v>
      </c>
      <c r="G26" s="8">
        <f>F26*E26</f>
        <v>5940</v>
      </c>
      <c r="H26" s="8">
        <f>F26*1.27</f>
        <v>3771.9</v>
      </c>
      <c r="I26" s="8">
        <f>H26*E26</f>
        <v>7543.8</v>
      </c>
    </row>
    <row r="27" spans="1:9" ht="15">
      <c r="A27" s="9"/>
      <c r="B27" s="9"/>
      <c r="C27" s="10" t="s">
        <v>377</v>
      </c>
      <c r="D27" s="26"/>
      <c r="E27" s="11"/>
      <c r="F27" s="11"/>
      <c r="G27" s="11">
        <f>SUM(G23:G26)</f>
        <v>380409.58</v>
      </c>
      <c r="H27" s="11"/>
      <c r="I27" s="11">
        <f>SUM(I23:I26)</f>
        <v>483113.34</v>
      </c>
    </row>
    <row r="28" spans="1:9" ht="15">
      <c r="A28" s="3" t="s">
        <v>620</v>
      </c>
      <c r="B28" s="3"/>
      <c r="C28" s="4" t="s">
        <v>378</v>
      </c>
      <c r="D28" s="27"/>
      <c r="E28" s="12"/>
      <c r="F28" s="12"/>
      <c r="G28" s="12"/>
      <c r="H28" s="12"/>
      <c r="I28" s="12"/>
    </row>
    <row r="29" spans="1:9" ht="90">
      <c r="A29" s="6" t="s">
        <v>621</v>
      </c>
      <c r="B29" s="30" t="s">
        <v>229</v>
      </c>
      <c r="C29" s="7" t="s">
        <v>730</v>
      </c>
      <c r="D29" s="25" t="s">
        <v>367</v>
      </c>
      <c r="E29" s="36">
        <v>2</v>
      </c>
      <c r="F29" s="8">
        <v>27.09</v>
      </c>
      <c r="G29" s="8">
        <f>F29*E29</f>
        <v>54.18</v>
      </c>
      <c r="H29" s="8">
        <f>F29*1.27</f>
        <v>34.4</v>
      </c>
      <c r="I29" s="8">
        <f>H29*E29</f>
        <v>68.8</v>
      </c>
    </row>
    <row r="30" spans="1:9" ht="75">
      <c r="A30" s="6" t="s">
        <v>622</v>
      </c>
      <c r="B30" s="13" t="s">
        <v>230</v>
      </c>
      <c r="C30" s="7" t="s">
        <v>379</v>
      </c>
      <c r="D30" s="25" t="s">
        <v>367</v>
      </c>
      <c r="E30" s="36">
        <v>12.29</v>
      </c>
      <c r="F30" s="8">
        <v>83.82</v>
      </c>
      <c r="G30" s="8">
        <f>F30*E30</f>
        <v>1030.15</v>
      </c>
      <c r="H30" s="8">
        <f>F30*1.27</f>
        <v>106.45</v>
      </c>
      <c r="I30" s="8">
        <f>H30*E30</f>
        <v>1308.27</v>
      </c>
    </row>
    <row r="31" spans="1:9" ht="30">
      <c r="A31" s="6" t="s">
        <v>623</v>
      </c>
      <c r="B31" s="6" t="s">
        <v>231</v>
      </c>
      <c r="C31" s="7" t="s">
        <v>380</v>
      </c>
      <c r="D31" s="25" t="s">
        <v>367</v>
      </c>
      <c r="E31" s="36">
        <v>14.58</v>
      </c>
      <c r="F31" s="8">
        <v>475.83</v>
      </c>
      <c r="G31" s="8">
        <f>F31*E31</f>
        <v>6937.6</v>
      </c>
      <c r="H31" s="8">
        <f>F31*1.27</f>
        <v>604.3</v>
      </c>
      <c r="I31" s="8">
        <f>H31*E31</f>
        <v>8810.69</v>
      </c>
    </row>
    <row r="32" spans="1:9" ht="15">
      <c r="A32" s="9"/>
      <c r="B32" s="9"/>
      <c r="C32" s="10" t="s">
        <v>381</v>
      </c>
      <c r="D32" s="26"/>
      <c r="E32" s="11"/>
      <c r="F32" s="11"/>
      <c r="G32" s="11">
        <f>SUM(G29:G31)</f>
        <v>8021.93</v>
      </c>
      <c r="H32" s="11"/>
      <c r="I32" s="11">
        <f>SUM(I29:I31)</f>
        <v>10187.76</v>
      </c>
    </row>
    <row r="33" spans="1:9" ht="15">
      <c r="A33" s="3" t="s">
        <v>624</v>
      </c>
      <c r="B33" s="3"/>
      <c r="C33" s="4" t="s">
        <v>382</v>
      </c>
      <c r="D33" s="27"/>
      <c r="E33" s="12"/>
      <c r="F33" s="12"/>
      <c r="G33" s="12"/>
      <c r="H33" s="12"/>
      <c r="I33" s="12"/>
    </row>
    <row r="34" spans="1:16" ht="30">
      <c r="A34" s="6" t="s">
        <v>625</v>
      </c>
      <c r="B34" s="6" t="s">
        <v>232</v>
      </c>
      <c r="C34" s="37" t="s">
        <v>750</v>
      </c>
      <c r="D34" s="38" t="s">
        <v>367</v>
      </c>
      <c r="E34" s="36">
        <v>464.37</v>
      </c>
      <c r="F34" s="8">
        <v>52.99</v>
      </c>
      <c r="G34" s="8">
        <f>F34*E34</f>
        <v>24606.97</v>
      </c>
      <c r="H34" s="8">
        <f>F34*1.27</f>
        <v>67.3</v>
      </c>
      <c r="I34" s="36">
        <f>H34*E34</f>
        <v>31252.1</v>
      </c>
      <c r="K34" s="69"/>
      <c r="L34" s="85"/>
      <c r="M34" s="78"/>
      <c r="N34" s="68"/>
      <c r="O34" s="79"/>
      <c r="P34" s="69"/>
    </row>
    <row r="35" spans="1:16" ht="30">
      <c r="A35" s="6" t="s">
        <v>626</v>
      </c>
      <c r="B35" s="6" t="s">
        <v>233</v>
      </c>
      <c r="C35" s="37" t="s">
        <v>751</v>
      </c>
      <c r="D35" s="38" t="s">
        <v>369</v>
      </c>
      <c r="E35" s="36">
        <v>41.85</v>
      </c>
      <c r="F35" s="8">
        <v>32.63</v>
      </c>
      <c r="G35" s="8">
        <f>F35*E35</f>
        <v>1365.57</v>
      </c>
      <c r="H35" s="8">
        <f>F35*1.27</f>
        <v>41.44</v>
      </c>
      <c r="I35" s="36">
        <f>H35*E35</f>
        <v>1734.26</v>
      </c>
      <c r="K35" s="69"/>
      <c r="L35" s="85"/>
      <c r="M35" s="78"/>
      <c r="N35" s="68"/>
      <c r="O35" s="79"/>
      <c r="P35" s="69"/>
    </row>
    <row r="36" spans="1:16" ht="47.25" customHeight="1">
      <c r="A36" s="6" t="s">
        <v>627</v>
      </c>
      <c r="B36" s="6" t="s">
        <v>234</v>
      </c>
      <c r="C36" s="7" t="s">
        <v>383</v>
      </c>
      <c r="D36" s="25" t="s">
        <v>369</v>
      </c>
      <c r="E36" s="36">
        <v>121.76</v>
      </c>
      <c r="F36" s="8">
        <v>55.31</v>
      </c>
      <c r="G36" s="8">
        <f>F36*E36</f>
        <v>6734.55</v>
      </c>
      <c r="H36" s="8">
        <f>F36*1.27</f>
        <v>70.24</v>
      </c>
      <c r="I36" s="36">
        <f>H36*E36</f>
        <v>8552.42</v>
      </c>
      <c r="K36" s="69"/>
      <c r="L36" s="77"/>
      <c r="M36" s="78"/>
      <c r="N36" s="68"/>
      <c r="O36" s="84"/>
      <c r="P36" s="69"/>
    </row>
    <row r="37" spans="1:16" ht="45">
      <c r="A37" s="6" t="s">
        <v>628</v>
      </c>
      <c r="B37" s="6" t="s">
        <v>234</v>
      </c>
      <c r="C37" s="7" t="s">
        <v>384</v>
      </c>
      <c r="D37" s="25" t="s">
        <v>369</v>
      </c>
      <c r="E37" s="36">
        <v>92.04</v>
      </c>
      <c r="F37" s="8">
        <v>55.31</v>
      </c>
      <c r="G37" s="8">
        <f>F37*E37</f>
        <v>5090.73</v>
      </c>
      <c r="H37" s="8">
        <f>F37*1.27</f>
        <v>70.24</v>
      </c>
      <c r="I37" s="36">
        <f>H37*E37</f>
        <v>6464.89</v>
      </c>
      <c r="K37" s="69"/>
      <c r="L37" s="77"/>
      <c r="M37" s="78"/>
      <c r="N37" s="68"/>
      <c r="O37" s="84"/>
      <c r="P37" s="69"/>
    </row>
    <row r="38" spans="1:16" ht="34.5" customHeight="1">
      <c r="A38" s="6" t="s">
        <v>629</v>
      </c>
      <c r="B38" s="6" t="s">
        <v>234</v>
      </c>
      <c r="C38" s="7" t="s">
        <v>385</v>
      </c>
      <c r="D38" s="25" t="s">
        <v>369</v>
      </c>
      <c r="E38" s="36">
        <v>113.2</v>
      </c>
      <c r="F38" s="8">
        <v>55.31</v>
      </c>
      <c r="G38" s="8">
        <f>F38*E38</f>
        <v>6261.09</v>
      </c>
      <c r="H38" s="8">
        <f>F38*1.27</f>
        <v>70.24</v>
      </c>
      <c r="I38" s="36">
        <f>H38*E38</f>
        <v>7951.17</v>
      </c>
      <c r="K38" s="69"/>
      <c r="L38" s="77"/>
      <c r="M38" s="78"/>
      <c r="N38" s="68"/>
      <c r="O38" s="84"/>
      <c r="P38" s="69"/>
    </row>
    <row r="39" spans="1:16" ht="15">
      <c r="A39" s="9"/>
      <c r="B39" s="9"/>
      <c r="C39" s="10" t="s">
        <v>386</v>
      </c>
      <c r="D39" s="26"/>
      <c r="E39" s="11"/>
      <c r="F39" s="11"/>
      <c r="G39" s="11">
        <f>SUM(G34:G38)</f>
        <v>44058.91</v>
      </c>
      <c r="H39" s="11"/>
      <c r="I39" s="11">
        <f>SUM(I34:I38)</f>
        <v>55954.84</v>
      </c>
      <c r="K39" s="69"/>
      <c r="L39" s="69"/>
      <c r="M39" s="69"/>
      <c r="N39" s="69"/>
      <c r="O39" s="69"/>
      <c r="P39" s="69"/>
    </row>
    <row r="40" spans="1:9" ht="15">
      <c r="A40" s="3" t="s">
        <v>630</v>
      </c>
      <c r="B40" s="3"/>
      <c r="C40" s="4" t="s">
        <v>388</v>
      </c>
      <c r="D40" s="27"/>
      <c r="E40" s="12"/>
      <c r="F40" s="12"/>
      <c r="G40" s="12"/>
      <c r="H40" s="12"/>
      <c r="I40" s="12"/>
    </row>
    <row r="41" spans="1:15" ht="30">
      <c r="A41" s="6" t="s">
        <v>631</v>
      </c>
      <c r="B41" s="6" t="s">
        <v>323</v>
      </c>
      <c r="C41" s="7" t="s">
        <v>389</v>
      </c>
      <c r="D41" s="25" t="s">
        <v>367</v>
      </c>
      <c r="E41" s="36">
        <v>23.13</v>
      </c>
      <c r="F41" s="8">
        <v>13.96</v>
      </c>
      <c r="G41" s="8">
        <f aca="true" t="shared" si="3" ref="G41:G46">F41*E41</f>
        <v>322.89</v>
      </c>
      <c r="H41" s="8">
        <f aca="true" t="shared" si="4" ref="H41:H46">F41*1.27</f>
        <v>17.73</v>
      </c>
      <c r="I41" s="8">
        <f aca="true" t="shared" si="5" ref="I41:I46">H41*E41</f>
        <v>410.09</v>
      </c>
      <c r="K41" s="86"/>
      <c r="L41" s="87"/>
      <c r="M41" s="88"/>
      <c r="N41" s="84"/>
      <c r="O41" s="84"/>
    </row>
    <row r="42" spans="1:15" ht="30">
      <c r="A42" s="6" t="s">
        <v>767</v>
      </c>
      <c r="B42" s="6" t="s">
        <v>235</v>
      </c>
      <c r="C42" s="7" t="s">
        <v>390</v>
      </c>
      <c r="D42" s="25" t="s">
        <v>367</v>
      </c>
      <c r="E42" s="36">
        <v>23.13</v>
      </c>
      <c r="F42" s="8">
        <v>21.78</v>
      </c>
      <c r="G42" s="8">
        <f t="shared" si="3"/>
        <v>503.77</v>
      </c>
      <c r="H42" s="8">
        <f t="shared" si="4"/>
        <v>27.66</v>
      </c>
      <c r="I42" s="8">
        <f t="shared" si="5"/>
        <v>639.78</v>
      </c>
      <c r="K42" s="86"/>
      <c r="L42" s="87"/>
      <c r="M42" s="88"/>
      <c r="N42" s="84"/>
      <c r="O42" s="84"/>
    </row>
    <row r="43" spans="1:15" ht="45">
      <c r="A43" s="6" t="s">
        <v>768</v>
      </c>
      <c r="B43" s="6" t="s">
        <v>236</v>
      </c>
      <c r="C43" s="7" t="s">
        <v>391</v>
      </c>
      <c r="D43" s="25" t="s">
        <v>367</v>
      </c>
      <c r="E43" s="36">
        <v>122.46</v>
      </c>
      <c r="F43" s="8">
        <v>48.47</v>
      </c>
      <c r="G43" s="8">
        <f t="shared" si="3"/>
        <v>5935.64</v>
      </c>
      <c r="H43" s="8">
        <f t="shared" si="4"/>
        <v>61.56</v>
      </c>
      <c r="I43" s="8">
        <f t="shared" si="5"/>
        <v>7538.64</v>
      </c>
      <c r="K43" s="86"/>
      <c r="L43" s="87"/>
      <c r="M43" s="88"/>
      <c r="N43" s="84"/>
      <c r="O43" s="84"/>
    </row>
    <row r="44" spans="1:15" ht="60">
      <c r="A44" s="6" t="s">
        <v>769</v>
      </c>
      <c r="B44" s="13" t="s">
        <v>237</v>
      </c>
      <c r="C44" s="7" t="s">
        <v>924</v>
      </c>
      <c r="D44" s="25" t="s">
        <v>367</v>
      </c>
      <c r="E44" s="36">
        <v>23.13</v>
      </c>
      <c r="F44" s="8">
        <v>38.36</v>
      </c>
      <c r="G44" s="8">
        <f t="shared" si="3"/>
        <v>887.27</v>
      </c>
      <c r="H44" s="8">
        <f t="shared" si="4"/>
        <v>48.72</v>
      </c>
      <c r="I44" s="8">
        <f t="shared" si="5"/>
        <v>1126.89</v>
      </c>
      <c r="K44" s="86"/>
      <c r="L44" s="87"/>
      <c r="M44" s="88"/>
      <c r="N44" s="84"/>
      <c r="O44" s="84"/>
    </row>
    <row r="45" spans="1:15" ht="30">
      <c r="A45" s="6" t="s">
        <v>770</v>
      </c>
      <c r="B45" s="6" t="s">
        <v>238</v>
      </c>
      <c r="C45" s="7" t="s">
        <v>925</v>
      </c>
      <c r="D45" s="25" t="s">
        <v>367</v>
      </c>
      <c r="E45" s="36">
        <v>23.13</v>
      </c>
      <c r="F45" s="8">
        <v>13.55</v>
      </c>
      <c r="G45" s="8">
        <f t="shared" si="3"/>
        <v>313.41</v>
      </c>
      <c r="H45" s="8">
        <f t="shared" si="4"/>
        <v>17.21</v>
      </c>
      <c r="I45" s="8">
        <f t="shared" si="5"/>
        <v>398.07</v>
      </c>
      <c r="K45" s="89"/>
      <c r="L45" s="87"/>
      <c r="M45" s="88"/>
      <c r="N45" s="84"/>
      <c r="O45" s="84"/>
    </row>
    <row r="46" spans="1:15" ht="30">
      <c r="A46" s="6" t="s">
        <v>850</v>
      </c>
      <c r="B46" s="6" t="s">
        <v>239</v>
      </c>
      <c r="C46" s="7" t="s">
        <v>392</v>
      </c>
      <c r="D46" s="25" t="s">
        <v>369</v>
      </c>
      <c r="E46" s="36">
        <v>115.17</v>
      </c>
      <c r="F46" s="8">
        <v>11.43</v>
      </c>
      <c r="G46" s="8">
        <f t="shared" si="3"/>
        <v>1316.39</v>
      </c>
      <c r="H46" s="8">
        <f t="shared" si="4"/>
        <v>14.52</v>
      </c>
      <c r="I46" s="8">
        <f t="shared" si="5"/>
        <v>1672.27</v>
      </c>
      <c r="K46" s="90"/>
      <c r="L46" s="87"/>
      <c r="M46" s="88"/>
      <c r="N46" s="84"/>
      <c r="O46" s="84"/>
    </row>
    <row r="47" spans="1:15" ht="15">
      <c r="A47" s="9"/>
      <c r="B47" s="9"/>
      <c r="C47" s="10" t="s">
        <v>387</v>
      </c>
      <c r="D47" s="26"/>
      <c r="E47" s="11"/>
      <c r="F47" s="11"/>
      <c r="G47" s="11">
        <f>SUM(G41:G46)</f>
        <v>9279.37</v>
      </c>
      <c r="H47" s="11"/>
      <c r="I47" s="11">
        <f>SUM(I41:I46)</f>
        <v>11785.74</v>
      </c>
      <c r="K47" s="90"/>
      <c r="L47" s="91"/>
      <c r="M47" s="88"/>
      <c r="N47" s="84"/>
      <c r="O47" s="84"/>
    </row>
    <row r="48" spans="1:15" ht="15">
      <c r="A48" s="3" t="s">
        <v>632</v>
      </c>
      <c r="B48" s="3"/>
      <c r="C48" s="4" t="s">
        <v>394</v>
      </c>
      <c r="D48" s="27"/>
      <c r="E48" s="12"/>
      <c r="F48" s="12"/>
      <c r="G48" s="12"/>
      <c r="H48" s="12"/>
      <c r="I48" s="12"/>
      <c r="K48" s="86"/>
      <c r="L48" s="86"/>
      <c r="M48" s="86"/>
      <c r="N48" s="86"/>
      <c r="O48" s="86"/>
    </row>
    <row r="49" spans="1:15" ht="15">
      <c r="A49" s="44" t="s">
        <v>633</v>
      </c>
      <c r="B49" s="44"/>
      <c r="C49" s="45" t="s">
        <v>395</v>
      </c>
      <c r="D49" s="25"/>
      <c r="E49" s="8"/>
      <c r="F49" s="8"/>
      <c r="G49" s="8"/>
      <c r="H49" s="8"/>
      <c r="I49" s="8"/>
      <c r="K49" s="86"/>
      <c r="L49" s="86"/>
      <c r="M49" s="86"/>
      <c r="N49" s="86"/>
      <c r="O49" s="86"/>
    </row>
    <row r="50" spans="1:16" ht="30">
      <c r="A50" s="6" t="s">
        <v>771</v>
      </c>
      <c r="B50" s="6" t="s">
        <v>240</v>
      </c>
      <c r="C50" s="7" t="s">
        <v>396</v>
      </c>
      <c r="D50" s="25" t="s">
        <v>369</v>
      </c>
      <c r="E50" s="8">
        <v>6</v>
      </c>
      <c r="F50" s="8">
        <v>9.62</v>
      </c>
      <c r="G50" s="8">
        <f>F50*E50</f>
        <v>57.72</v>
      </c>
      <c r="H50" s="8">
        <f>F50*1.27</f>
        <v>12.22</v>
      </c>
      <c r="I50" s="8">
        <f>H50*E50</f>
        <v>73.32</v>
      </c>
      <c r="K50" s="93"/>
      <c r="L50" s="87"/>
      <c r="M50" s="109"/>
      <c r="N50" s="84"/>
      <c r="O50" s="92"/>
      <c r="P50" s="69"/>
    </row>
    <row r="51" spans="1:16" ht="30">
      <c r="A51" s="6" t="s">
        <v>772</v>
      </c>
      <c r="B51" s="6" t="s">
        <v>241</v>
      </c>
      <c r="C51" s="7" t="s">
        <v>397</v>
      </c>
      <c r="D51" s="25" t="s">
        <v>369</v>
      </c>
      <c r="E51" s="8">
        <v>186</v>
      </c>
      <c r="F51" s="8">
        <v>11.52</v>
      </c>
      <c r="G51" s="8">
        <f aca="true" t="shared" si="6" ref="G51:G114">F51*E51</f>
        <v>2142.72</v>
      </c>
      <c r="H51" s="8">
        <f aca="true" t="shared" si="7" ref="H51:H114">F51*1.27</f>
        <v>14.63</v>
      </c>
      <c r="I51" s="8">
        <f aca="true" t="shared" si="8" ref="I51:I114">H51*E51</f>
        <v>2721.18</v>
      </c>
      <c r="K51" s="93"/>
      <c r="L51" s="87"/>
      <c r="M51" s="109"/>
      <c r="N51" s="84"/>
      <c r="O51" s="92"/>
      <c r="P51" s="69"/>
    </row>
    <row r="52" spans="1:16" ht="30">
      <c r="A52" s="6" t="s">
        <v>773</v>
      </c>
      <c r="B52" s="6" t="s">
        <v>242</v>
      </c>
      <c r="C52" s="7" t="s">
        <v>398</v>
      </c>
      <c r="D52" s="25" t="s">
        <v>369</v>
      </c>
      <c r="E52" s="36">
        <v>54</v>
      </c>
      <c r="F52" s="8">
        <v>16.04</v>
      </c>
      <c r="G52" s="8">
        <f t="shared" si="6"/>
        <v>866.16</v>
      </c>
      <c r="H52" s="8">
        <f t="shared" si="7"/>
        <v>20.37</v>
      </c>
      <c r="I52" s="8">
        <f t="shared" si="8"/>
        <v>1099.98</v>
      </c>
      <c r="K52" s="93"/>
      <c r="L52" s="87"/>
      <c r="M52" s="109"/>
      <c r="N52" s="84"/>
      <c r="O52" s="92"/>
      <c r="P52" s="69"/>
    </row>
    <row r="53" spans="1:16" ht="32.25" customHeight="1">
      <c r="A53" s="6" t="s">
        <v>774</v>
      </c>
      <c r="B53" s="6" t="s">
        <v>243</v>
      </c>
      <c r="C53" s="7" t="s">
        <v>399</v>
      </c>
      <c r="D53" s="25" t="s">
        <v>369</v>
      </c>
      <c r="E53" s="36">
        <v>42</v>
      </c>
      <c r="F53" s="8">
        <v>23.13</v>
      </c>
      <c r="G53" s="8">
        <f t="shared" si="6"/>
        <v>971.46</v>
      </c>
      <c r="H53" s="8">
        <f t="shared" si="7"/>
        <v>29.38</v>
      </c>
      <c r="I53" s="8">
        <f t="shared" si="8"/>
        <v>1233.96</v>
      </c>
      <c r="K53" s="93"/>
      <c r="L53" s="87"/>
      <c r="M53" s="109"/>
      <c r="N53" s="84"/>
      <c r="O53" s="92"/>
      <c r="P53" s="69"/>
    </row>
    <row r="54" spans="1:16" ht="32.25" customHeight="1">
      <c r="A54" s="6" t="s">
        <v>775</v>
      </c>
      <c r="B54" s="6" t="s">
        <v>244</v>
      </c>
      <c r="C54" s="7" t="s">
        <v>400</v>
      </c>
      <c r="D54" s="25" t="s">
        <v>369</v>
      </c>
      <c r="E54" s="36">
        <v>6</v>
      </c>
      <c r="F54" s="8">
        <v>32.41</v>
      </c>
      <c r="G54" s="8">
        <f t="shared" si="6"/>
        <v>194.46</v>
      </c>
      <c r="H54" s="8">
        <f t="shared" si="7"/>
        <v>41.16</v>
      </c>
      <c r="I54" s="8">
        <f t="shared" si="8"/>
        <v>246.96</v>
      </c>
      <c r="K54" s="69"/>
      <c r="L54" s="87"/>
      <c r="M54" s="109"/>
      <c r="N54" s="84"/>
      <c r="O54" s="69"/>
      <c r="P54" s="69"/>
    </row>
    <row r="55" spans="1:16" ht="32.25" customHeight="1">
      <c r="A55" s="6" t="s">
        <v>776</v>
      </c>
      <c r="B55" s="6" t="s">
        <v>245</v>
      </c>
      <c r="C55" s="63" t="s">
        <v>926</v>
      </c>
      <c r="D55" s="64" t="s">
        <v>369</v>
      </c>
      <c r="E55" s="65">
        <v>6</v>
      </c>
      <c r="F55" s="65">
        <v>46.88</v>
      </c>
      <c r="G55" s="8">
        <f t="shared" si="6"/>
        <v>281.28</v>
      </c>
      <c r="H55" s="8">
        <f t="shared" si="7"/>
        <v>59.54</v>
      </c>
      <c r="I55" s="8">
        <f t="shared" si="8"/>
        <v>357.24</v>
      </c>
      <c r="K55" s="93"/>
      <c r="L55" s="87"/>
      <c r="M55" s="109"/>
      <c r="N55" s="84"/>
      <c r="O55" s="92"/>
      <c r="P55" s="69"/>
    </row>
    <row r="56" spans="1:16" ht="30">
      <c r="A56" s="6" t="s">
        <v>833</v>
      </c>
      <c r="B56" s="6" t="s">
        <v>246</v>
      </c>
      <c r="C56" s="7" t="s">
        <v>401</v>
      </c>
      <c r="D56" s="25" t="s">
        <v>369</v>
      </c>
      <c r="E56" s="36">
        <v>96</v>
      </c>
      <c r="F56" s="8">
        <v>9.36</v>
      </c>
      <c r="G56" s="8">
        <f t="shared" si="6"/>
        <v>898.56</v>
      </c>
      <c r="H56" s="8">
        <f t="shared" si="7"/>
        <v>11.89</v>
      </c>
      <c r="I56" s="8">
        <f t="shared" si="8"/>
        <v>1141.44</v>
      </c>
      <c r="K56" s="93"/>
      <c r="L56" s="87"/>
      <c r="M56" s="109"/>
      <c r="N56" s="84"/>
      <c r="O56" s="92"/>
      <c r="P56" s="69"/>
    </row>
    <row r="57" spans="1:16" ht="30">
      <c r="A57" s="6" t="s">
        <v>777</v>
      </c>
      <c r="B57" s="6" t="s">
        <v>247</v>
      </c>
      <c r="C57" s="7" t="s">
        <v>402</v>
      </c>
      <c r="D57" s="25" t="s">
        <v>369</v>
      </c>
      <c r="E57" s="36">
        <v>30</v>
      </c>
      <c r="F57" s="8">
        <v>24.06</v>
      </c>
      <c r="G57" s="8">
        <f t="shared" si="6"/>
        <v>721.8</v>
      </c>
      <c r="H57" s="8">
        <f t="shared" si="7"/>
        <v>30.56</v>
      </c>
      <c r="I57" s="8">
        <f t="shared" si="8"/>
        <v>916.8</v>
      </c>
      <c r="K57" s="93"/>
      <c r="L57" s="87"/>
      <c r="M57" s="109"/>
      <c r="N57" s="84"/>
      <c r="O57" s="92"/>
      <c r="P57" s="69"/>
    </row>
    <row r="58" spans="1:16" ht="30">
      <c r="A58" s="6" t="s">
        <v>778</v>
      </c>
      <c r="B58" s="6" t="s">
        <v>248</v>
      </c>
      <c r="C58" s="7" t="s">
        <v>403</v>
      </c>
      <c r="D58" s="25" t="s">
        <v>369</v>
      </c>
      <c r="E58" s="36">
        <v>30</v>
      </c>
      <c r="F58" s="8">
        <v>28.42</v>
      </c>
      <c r="G58" s="8">
        <f t="shared" si="6"/>
        <v>852.6</v>
      </c>
      <c r="H58" s="8">
        <f t="shared" si="7"/>
        <v>36.09</v>
      </c>
      <c r="I58" s="8">
        <f t="shared" si="8"/>
        <v>1082.7</v>
      </c>
      <c r="K58" s="94"/>
      <c r="L58" s="87"/>
      <c r="M58" s="109"/>
      <c r="N58" s="84"/>
      <c r="O58" s="92"/>
      <c r="P58" s="69"/>
    </row>
    <row r="59" spans="1:16" ht="30">
      <c r="A59" s="6" t="s">
        <v>779</v>
      </c>
      <c r="B59" s="6" t="s">
        <v>249</v>
      </c>
      <c r="C59" s="7" t="s">
        <v>404</v>
      </c>
      <c r="D59" s="25" t="s">
        <v>369</v>
      </c>
      <c r="E59" s="36">
        <v>126</v>
      </c>
      <c r="F59" s="8">
        <v>32.53</v>
      </c>
      <c r="G59" s="8">
        <f t="shared" si="6"/>
        <v>4098.78</v>
      </c>
      <c r="H59" s="8">
        <f t="shared" si="7"/>
        <v>41.31</v>
      </c>
      <c r="I59" s="8">
        <f t="shared" si="8"/>
        <v>5205.06</v>
      </c>
      <c r="K59" s="94"/>
      <c r="L59" s="87"/>
      <c r="M59" s="109"/>
      <c r="N59" s="84"/>
      <c r="O59" s="92"/>
      <c r="P59" s="69"/>
    </row>
    <row r="60" spans="1:16" ht="30">
      <c r="A60" s="6" t="s">
        <v>780</v>
      </c>
      <c r="B60" s="6" t="s">
        <v>323</v>
      </c>
      <c r="C60" s="7" t="s">
        <v>405</v>
      </c>
      <c r="D60" s="25" t="s">
        <v>365</v>
      </c>
      <c r="E60" s="36">
        <v>4</v>
      </c>
      <c r="F60" s="8">
        <v>21.08</v>
      </c>
      <c r="G60" s="8">
        <f t="shared" si="6"/>
        <v>84.32</v>
      </c>
      <c r="H60" s="8">
        <f t="shared" si="7"/>
        <v>26.77</v>
      </c>
      <c r="I60" s="8">
        <f t="shared" si="8"/>
        <v>107.08</v>
      </c>
      <c r="K60" s="95"/>
      <c r="L60" s="87"/>
      <c r="M60" s="109"/>
      <c r="N60" s="84"/>
      <c r="O60" s="92"/>
      <c r="P60" s="69"/>
    </row>
    <row r="61" spans="1:16" ht="30">
      <c r="A61" s="6" t="s">
        <v>781</v>
      </c>
      <c r="B61" s="6" t="s">
        <v>323</v>
      </c>
      <c r="C61" s="7" t="s">
        <v>406</v>
      </c>
      <c r="D61" s="25" t="s">
        <v>365</v>
      </c>
      <c r="E61" s="36">
        <v>4</v>
      </c>
      <c r="F61" s="8">
        <v>1.9</v>
      </c>
      <c r="G61" s="8">
        <f t="shared" si="6"/>
        <v>7.6</v>
      </c>
      <c r="H61" s="8">
        <f t="shared" si="7"/>
        <v>2.41</v>
      </c>
      <c r="I61" s="8">
        <f t="shared" si="8"/>
        <v>9.64</v>
      </c>
      <c r="K61" s="95"/>
      <c r="L61" s="87"/>
      <c r="M61" s="109"/>
      <c r="N61" s="84"/>
      <c r="O61" s="92"/>
      <c r="P61" s="69"/>
    </row>
    <row r="62" spans="1:16" ht="30">
      <c r="A62" s="6" t="s">
        <v>782</v>
      </c>
      <c r="B62" s="6" t="s">
        <v>250</v>
      </c>
      <c r="C62" s="7" t="s">
        <v>407</v>
      </c>
      <c r="D62" s="25" t="s">
        <v>365</v>
      </c>
      <c r="E62" s="36">
        <v>4</v>
      </c>
      <c r="F62" s="8">
        <v>36.32</v>
      </c>
      <c r="G62" s="8">
        <f t="shared" si="6"/>
        <v>145.28</v>
      </c>
      <c r="H62" s="8">
        <f t="shared" si="7"/>
        <v>46.13</v>
      </c>
      <c r="I62" s="8">
        <f t="shared" si="8"/>
        <v>184.52</v>
      </c>
      <c r="K62" s="95"/>
      <c r="L62" s="87"/>
      <c r="M62" s="109"/>
      <c r="N62" s="84"/>
      <c r="O62" s="92"/>
      <c r="P62" s="69"/>
    </row>
    <row r="63" spans="1:16" ht="15">
      <c r="A63" s="6" t="s">
        <v>783</v>
      </c>
      <c r="B63" s="6" t="s">
        <v>251</v>
      </c>
      <c r="C63" s="7" t="s">
        <v>49</v>
      </c>
      <c r="D63" s="25" t="s">
        <v>365</v>
      </c>
      <c r="E63" s="36">
        <v>1</v>
      </c>
      <c r="F63" s="8">
        <v>1184.35</v>
      </c>
      <c r="G63" s="8">
        <f t="shared" si="6"/>
        <v>1184.35</v>
      </c>
      <c r="H63" s="8">
        <f t="shared" si="7"/>
        <v>1504.12</v>
      </c>
      <c r="I63" s="8">
        <f t="shared" si="8"/>
        <v>1504.12</v>
      </c>
      <c r="K63" s="95"/>
      <c r="L63" s="87"/>
      <c r="M63" s="109"/>
      <c r="N63" s="84"/>
      <c r="O63" s="92"/>
      <c r="P63" s="69"/>
    </row>
    <row r="64" spans="1:16" ht="15">
      <c r="A64" s="6" t="s">
        <v>784</v>
      </c>
      <c r="B64" s="6" t="s">
        <v>252</v>
      </c>
      <c r="C64" s="7" t="s">
        <v>408</v>
      </c>
      <c r="D64" s="25" t="s">
        <v>365</v>
      </c>
      <c r="E64" s="36">
        <v>7</v>
      </c>
      <c r="F64" s="8">
        <v>7.81</v>
      </c>
      <c r="G64" s="8">
        <f t="shared" si="6"/>
        <v>54.67</v>
      </c>
      <c r="H64" s="8">
        <f t="shared" si="7"/>
        <v>9.92</v>
      </c>
      <c r="I64" s="8">
        <f t="shared" si="8"/>
        <v>69.44</v>
      </c>
      <c r="K64" s="95"/>
      <c r="L64" s="87"/>
      <c r="M64" s="109"/>
      <c r="N64" s="84"/>
      <c r="O64" s="92"/>
      <c r="P64" s="69"/>
    </row>
    <row r="65" spans="1:16" ht="30">
      <c r="A65" s="6" t="s">
        <v>785</v>
      </c>
      <c r="B65" s="6" t="s">
        <v>254</v>
      </c>
      <c r="C65" s="7" t="s">
        <v>253</v>
      </c>
      <c r="D65" s="25" t="s">
        <v>365</v>
      </c>
      <c r="E65" s="36">
        <v>7</v>
      </c>
      <c r="F65" s="8">
        <v>9.38</v>
      </c>
      <c r="G65" s="8">
        <f t="shared" si="6"/>
        <v>65.66</v>
      </c>
      <c r="H65" s="8">
        <f t="shared" si="7"/>
        <v>11.91</v>
      </c>
      <c r="I65" s="8">
        <f t="shared" si="8"/>
        <v>83.37</v>
      </c>
      <c r="K65" s="95"/>
      <c r="L65" s="87"/>
      <c r="M65" s="109"/>
      <c r="N65" s="84"/>
      <c r="O65" s="92"/>
      <c r="P65" s="69"/>
    </row>
    <row r="66" spans="1:16" ht="46.5" customHeight="1">
      <c r="A66" s="6" t="s">
        <v>786</v>
      </c>
      <c r="B66" s="6" t="s">
        <v>255</v>
      </c>
      <c r="C66" s="7" t="s">
        <v>409</v>
      </c>
      <c r="D66" s="25" t="s">
        <v>365</v>
      </c>
      <c r="E66" s="36">
        <v>3</v>
      </c>
      <c r="F66" s="8">
        <v>195.94</v>
      </c>
      <c r="G66" s="8">
        <f t="shared" si="6"/>
        <v>587.82</v>
      </c>
      <c r="H66" s="8">
        <f t="shared" si="7"/>
        <v>248.84</v>
      </c>
      <c r="I66" s="8">
        <f t="shared" si="8"/>
        <v>746.52</v>
      </c>
      <c r="K66" s="95"/>
      <c r="L66" s="87"/>
      <c r="M66" s="109"/>
      <c r="N66" s="84"/>
      <c r="O66" s="92"/>
      <c r="P66" s="69"/>
    </row>
    <row r="67" spans="1:16" ht="47.25" customHeight="1">
      <c r="A67" s="6" t="s">
        <v>787</v>
      </c>
      <c r="B67" s="6" t="s">
        <v>256</v>
      </c>
      <c r="C67" s="7" t="s">
        <v>410</v>
      </c>
      <c r="D67" s="25" t="s">
        <v>365</v>
      </c>
      <c r="E67" s="36">
        <v>6</v>
      </c>
      <c r="F67" s="8">
        <v>360.92</v>
      </c>
      <c r="G67" s="8">
        <f t="shared" si="6"/>
        <v>2165.52</v>
      </c>
      <c r="H67" s="8">
        <f t="shared" si="7"/>
        <v>458.37</v>
      </c>
      <c r="I67" s="8">
        <f t="shared" si="8"/>
        <v>2750.22</v>
      </c>
      <c r="K67" s="94"/>
      <c r="L67" s="87"/>
      <c r="M67" s="109"/>
      <c r="N67" s="84"/>
      <c r="O67" s="92"/>
      <c r="P67" s="69"/>
    </row>
    <row r="68" spans="1:16" ht="45">
      <c r="A68" s="6" t="s">
        <v>788</v>
      </c>
      <c r="B68" s="13" t="s">
        <v>257</v>
      </c>
      <c r="C68" s="7" t="s">
        <v>411</v>
      </c>
      <c r="D68" s="25" t="s">
        <v>365</v>
      </c>
      <c r="E68" s="36">
        <v>7</v>
      </c>
      <c r="F68" s="8">
        <v>334.46</v>
      </c>
      <c r="G68" s="8">
        <f t="shared" si="6"/>
        <v>2341.22</v>
      </c>
      <c r="H68" s="8">
        <f t="shared" si="7"/>
        <v>424.76</v>
      </c>
      <c r="I68" s="8">
        <f t="shared" si="8"/>
        <v>2973.32</v>
      </c>
      <c r="K68" s="94"/>
      <c r="L68" s="87"/>
      <c r="M68" s="109"/>
      <c r="N68" s="84"/>
      <c r="O68" s="92"/>
      <c r="P68" s="69"/>
    </row>
    <row r="69" spans="1:16" ht="30">
      <c r="A69" s="6" t="s">
        <v>789</v>
      </c>
      <c r="B69" s="13" t="s">
        <v>258</v>
      </c>
      <c r="C69" s="7" t="s">
        <v>412</v>
      </c>
      <c r="D69" s="25" t="s">
        <v>365</v>
      </c>
      <c r="E69" s="36">
        <v>8</v>
      </c>
      <c r="F69" s="8">
        <v>34.91</v>
      </c>
      <c r="G69" s="8">
        <f t="shared" si="6"/>
        <v>279.28</v>
      </c>
      <c r="H69" s="8">
        <f t="shared" si="7"/>
        <v>44.34</v>
      </c>
      <c r="I69" s="8">
        <f t="shared" si="8"/>
        <v>354.72</v>
      </c>
      <c r="K69" s="94"/>
      <c r="L69" s="87"/>
      <c r="M69" s="109"/>
      <c r="N69" s="84"/>
      <c r="O69" s="92"/>
      <c r="P69" s="69"/>
    </row>
    <row r="70" spans="1:16" ht="30">
      <c r="A70" s="6" t="s">
        <v>790</v>
      </c>
      <c r="B70" s="13" t="s">
        <v>259</v>
      </c>
      <c r="C70" s="7" t="s">
        <v>413</v>
      </c>
      <c r="D70" s="25" t="s">
        <v>365</v>
      </c>
      <c r="E70" s="36">
        <v>3</v>
      </c>
      <c r="F70" s="8">
        <v>34.8</v>
      </c>
      <c r="G70" s="8">
        <f t="shared" si="6"/>
        <v>104.4</v>
      </c>
      <c r="H70" s="8">
        <f t="shared" si="7"/>
        <v>44.2</v>
      </c>
      <c r="I70" s="8">
        <f t="shared" si="8"/>
        <v>132.6</v>
      </c>
      <c r="K70" s="94"/>
      <c r="L70" s="87"/>
      <c r="M70" s="109"/>
      <c r="N70" s="84"/>
      <c r="O70" s="92"/>
      <c r="P70" s="69"/>
    </row>
    <row r="71" spans="1:16" ht="30">
      <c r="A71" s="6" t="s">
        <v>791</v>
      </c>
      <c r="B71" s="13" t="s">
        <v>260</v>
      </c>
      <c r="C71" s="7" t="s">
        <v>414</v>
      </c>
      <c r="D71" s="25" t="s">
        <v>365</v>
      </c>
      <c r="E71" s="36">
        <v>1</v>
      </c>
      <c r="F71" s="8">
        <v>240.3</v>
      </c>
      <c r="G71" s="8">
        <f t="shared" si="6"/>
        <v>240.3</v>
      </c>
      <c r="H71" s="8">
        <f t="shared" si="7"/>
        <v>305.18</v>
      </c>
      <c r="I71" s="8">
        <f t="shared" si="8"/>
        <v>305.18</v>
      </c>
      <c r="K71" s="76"/>
      <c r="L71" s="87"/>
      <c r="M71" s="109"/>
      <c r="N71" s="84"/>
      <c r="O71" s="92"/>
      <c r="P71" s="69"/>
    </row>
    <row r="72" spans="1:16" ht="30">
      <c r="A72" s="6" t="s">
        <v>792</v>
      </c>
      <c r="B72" s="13" t="s">
        <v>261</v>
      </c>
      <c r="C72" s="7" t="s">
        <v>415</v>
      </c>
      <c r="D72" s="25" t="s">
        <v>365</v>
      </c>
      <c r="E72" s="36">
        <v>1</v>
      </c>
      <c r="F72" s="8">
        <v>60.8</v>
      </c>
      <c r="G72" s="8">
        <f t="shared" si="6"/>
        <v>60.8</v>
      </c>
      <c r="H72" s="8">
        <f t="shared" si="7"/>
        <v>77.22</v>
      </c>
      <c r="I72" s="8">
        <f t="shared" si="8"/>
        <v>77.22</v>
      </c>
      <c r="K72" s="76"/>
      <c r="L72" s="87"/>
      <c r="M72" s="109"/>
      <c r="N72" s="84"/>
      <c r="O72" s="92"/>
      <c r="P72" s="69"/>
    </row>
    <row r="73" spans="1:16" ht="30">
      <c r="A73" s="6" t="s">
        <v>50</v>
      </c>
      <c r="B73" s="13" t="s">
        <v>262</v>
      </c>
      <c r="C73" s="7" t="s">
        <v>416</v>
      </c>
      <c r="D73" s="25" t="s">
        <v>365</v>
      </c>
      <c r="E73" s="36">
        <v>1</v>
      </c>
      <c r="F73" s="8">
        <v>115.44</v>
      </c>
      <c r="G73" s="8">
        <f t="shared" si="6"/>
        <v>115.44</v>
      </c>
      <c r="H73" s="8">
        <f t="shared" si="7"/>
        <v>146.61</v>
      </c>
      <c r="I73" s="8">
        <f t="shared" si="8"/>
        <v>146.61</v>
      </c>
      <c r="K73" s="69"/>
      <c r="L73" s="87"/>
      <c r="M73" s="109"/>
      <c r="N73" s="84"/>
      <c r="O73" s="69"/>
      <c r="P73" s="69"/>
    </row>
    <row r="74" spans="1:16" ht="45">
      <c r="A74" s="6" t="s">
        <v>51</v>
      </c>
      <c r="B74" s="13" t="s">
        <v>323</v>
      </c>
      <c r="C74" s="7" t="s">
        <v>927</v>
      </c>
      <c r="D74" s="38" t="s">
        <v>369</v>
      </c>
      <c r="E74" s="8">
        <v>0.6</v>
      </c>
      <c r="F74" s="65">
        <v>122.92</v>
      </c>
      <c r="G74" s="8">
        <f t="shared" si="6"/>
        <v>73.75</v>
      </c>
      <c r="H74" s="8">
        <f t="shared" si="7"/>
        <v>156.11</v>
      </c>
      <c r="I74" s="8">
        <f t="shared" si="8"/>
        <v>93.67</v>
      </c>
      <c r="K74" s="76"/>
      <c r="L74" s="110"/>
      <c r="M74" s="109"/>
      <c r="N74" s="84"/>
      <c r="O74" s="92"/>
      <c r="P74" s="69"/>
    </row>
    <row r="75" spans="1:16" ht="15">
      <c r="A75" s="44" t="s">
        <v>634</v>
      </c>
      <c r="B75" s="44"/>
      <c r="C75" s="45" t="s">
        <v>417</v>
      </c>
      <c r="D75" s="25"/>
      <c r="E75" s="36"/>
      <c r="F75" s="8"/>
      <c r="G75" s="8">
        <f t="shared" si="6"/>
        <v>0</v>
      </c>
      <c r="H75" s="8">
        <f t="shared" si="7"/>
        <v>0</v>
      </c>
      <c r="I75" s="8">
        <f t="shared" si="8"/>
        <v>0</v>
      </c>
      <c r="K75" s="69"/>
      <c r="L75" s="87"/>
      <c r="M75" s="109"/>
      <c r="N75" s="84"/>
      <c r="O75" s="69"/>
      <c r="P75" s="69"/>
    </row>
    <row r="76" spans="1:16" ht="45">
      <c r="A76" s="6" t="s">
        <v>793</v>
      </c>
      <c r="B76" s="6" t="s">
        <v>263</v>
      </c>
      <c r="C76" s="7" t="s">
        <v>418</v>
      </c>
      <c r="D76" s="25" t="s">
        <v>365</v>
      </c>
      <c r="E76" s="36">
        <v>4</v>
      </c>
      <c r="F76" s="8">
        <v>219.87</v>
      </c>
      <c r="G76" s="8">
        <f t="shared" si="6"/>
        <v>879.48</v>
      </c>
      <c r="H76" s="8">
        <f t="shared" si="7"/>
        <v>279.23</v>
      </c>
      <c r="I76" s="8">
        <f t="shared" si="8"/>
        <v>1116.92</v>
      </c>
      <c r="K76" s="69"/>
      <c r="L76" s="87"/>
      <c r="M76" s="88"/>
      <c r="N76" s="84"/>
      <c r="O76" s="92"/>
      <c r="P76" s="69"/>
    </row>
    <row r="77" spans="1:16" ht="30">
      <c r="A77" s="6" t="s">
        <v>794</v>
      </c>
      <c r="B77" s="39" t="s">
        <v>264</v>
      </c>
      <c r="C77" s="37" t="s">
        <v>758</v>
      </c>
      <c r="D77" s="43" t="s">
        <v>365</v>
      </c>
      <c r="E77" s="36">
        <v>3</v>
      </c>
      <c r="F77" s="8">
        <v>342.9</v>
      </c>
      <c r="G77" s="8">
        <f t="shared" si="6"/>
        <v>1028.7</v>
      </c>
      <c r="H77" s="8">
        <f t="shared" si="7"/>
        <v>435.48</v>
      </c>
      <c r="I77" s="8">
        <f t="shared" si="8"/>
        <v>1306.44</v>
      </c>
      <c r="K77" s="95"/>
      <c r="L77" s="87"/>
      <c r="M77" s="109"/>
      <c r="N77" s="84"/>
      <c r="O77" s="92"/>
      <c r="P77" s="69"/>
    </row>
    <row r="78" spans="1:16" ht="60">
      <c r="A78" s="6" t="s">
        <v>795</v>
      </c>
      <c r="B78" s="13" t="s">
        <v>265</v>
      </c>
      <c r="C78" s="7" t="s">
        <v>419</v>
      </c>
      <c r="D78" s="25" t="s">
        <v>365</v>
      </c>
      <c r="E78" s="36">
        <v>8</v>
      </c>
      <c r="F78" s="8">
        <v>158.59</v>
      </c>
      <c r="G78" s="8">
        <f t="shared" si="6"/>
        <v>1268.72</v>
      </c>
      <c r="H78" s="8">
        <f t="shared" si="7"/>
        <v>201.41</v>
      </c>
      <c r="I78" s="8">
        <f t="shared" si="8"/>
        <v>1611.28</v>
      </c>
      <c r="K78" s="94"/>
      <c r="L78" s="87"/>
      <c r="M78" s="109"/>
      <c r="N78" s="84"/>
      <c r="O78" s="92"/>
      <c r="P78" s="69"/>
    </row>
    <row r="79" spans="1:16" ht="45">
      <c r="A79" s="6" t="s">
        <v>796</v>
      </c>
      <c r="B79" s="6" t="s">
        <v>266</v>
      </c>
      <c r="C79" s="7" t="s">
        <v>420</v>
      </c>
      <c r="D79" s="25" t="s">
        <v>365</v>
      </c>
      <c r="E79" s="8">
        <v>6</v>
      </c>
      <c r="F79" s="8">
        <v>158.45</v>
      </c>
      <c r="G79" s="8">
        <f t="shared" si="6"/>
        <v>950.7</v>
      </c>
      <c r="H79" s="8">
        <f t="shared" si="7"/>
        <v>201.23</v>
      </c>
      <c r="I79" s="8">
        <f t="shared" si="8"/>
        <v>1207.38</v>
      </c>
      <c r="K79" s="95"/>
      <c r="L79" s="87"/>
      <c r="M79" s="109"/>
      <c r="N79" s="84"/>
      <c r="O79" s="92"/>
      <c r="P79" s="69"/>
    </row>
    <row r="80" spans="1:16" ht="45">
      <c r="A80" s="6" t="s">
        <v>797</v>
      </c>
      <c r="B80" s="6" t="s">
        <v>268</v>
      </c>
      <c r="C80" s="7" t="s">
        <v>421</v>
      </c>
      <c r="D80" s="25" t="s">
        <v>365</v>
      </c>
      <c r="E80" s="8">
        <v>4</v>
      </c>
      <c r="F80" s="8">
        <v>173.55</v>
      </c>
      <c r="G80" s="8">
        <f t="shared" si="6"/>
        <v>694.2</v>
      </c>
      <c r="H80" s="8">
        <f t="shared" si="7"/>
        <v>220.41</v>
      </c>
      <c r="I80" s="8">
        <f t="shared" si="8"/>
        <v>881.64</v>
      </c>
      <c r="K80" s="95"/>
      <c r="L80" s="87"/>
      <c r="M80" s="109"/>
      <c r="N80" s="84"/>
      <c r="O80" s="92"/>
      <c r="P80" s="69"/>
    </row>
    <row r="81" spans="1:16" ht="45">
      <c r="A81" s="6" t="s">
        <v>798</v>
      </c>
      <c r="B81" s="6" t="s">
        <v>267</v>
      </c>
      <c r="C81" s="7" t="s">
        <v>422</v>
      </c>
      <c r="D81" s="25" t="s">
        <v>365</v>
      </c>
      <c r="E81" s="8">
        <v>11</v>
      </c>
      <c r="F81" s="8">
        <v>217.52</v>
      </c>
      <c r="G81" s="8">
        <f t="shared" si="6"/>
        <v>2392.72</v>
      </c>
      <c r="H81" s="8">
        <f t="shared" si="7"/>
        <v>276.25</v>
      </c>
      <c r="I81" s="8">
        <f t="shared" si="8"/>
        <v>3038.75</v>
      </c>
      <c r="K81" s="95"/>
      <c r="L81" s="87"/>
      <c r="M81" s="109"/>
      <c r="N81" s="84"/>
      <c r="O81" s="92"/>
      <c r="P81" s="69"/>
    </row>
    <row r="82" spans="1:16" ht="75">
      <c r="A82" s="6" t="s">
        <v>834</v>
      </c>
      <c r="B82" s="13" t="s">
        <v>269</v>
      </c>
      <c r="C82" s="7" t="s">
        <v>423</v>
      </c>
      <c r="D82" s="25" t="s">
        <v>365</v>
      </c>
      <c r="E82" s="8">
        <v>2</v>
      </c>
      <c r="F82" s="8">
        <v>224.08</v>
      </c>
      <c r="G82" s="8">
        <f t="shared" si="6"/>
        <v>448.16</v>
      </c>
      <c r="H82" s="8">
        <f t="shared" si="7"/>
        <v>284.58</v>
      </c>
      <c r="I82" s="8">
        <f t="shared" si="8"/>
        <v>569.16</v>
      </c>
      <c r="K82" s="94"/>
      <c r="L82" s="87"/>
      <c r="M82" s="109"/>
      <c r="N82" s="84"/>
      <c r="O82" s="92"/>
      <c r="P82" s="69"/>
    </row>
    <row r="83" spans="1:16" ht="30">
      <c r="A83" s="6" t="s">
        <v>799</v>
      </c>
      <c r="B83" s="6" t="s">
        <v>323</v>
      </c>
      <c r="C83" s="7" t="s">
        <v>52</v>
      </c>
      <c r="D83" s="25" t="s">
        <v>365</v>
      </c>
      <c r="E83" s="8">
        <v>2</v>
      </c>
      <c r="F83" s="8">
        <v>2000</v>
      </c>
      <c r="G83" s="8">
        <f t="shared" si="6"/>
        <v>4000</v>
      </c>
      <c r="H83" s="8">
        <f t="shared" si="7"/>
        <v>2540</v>
      </c>
      <c r="I83" s="8">
        <f t="shared" si="8"/>
        <v>5080</v>
      </c>
      <c r="K83" s="69"/>
      <c r="L83" s="110"/>
      <c r="M83" s="111"/>
      <c r="N83" s="100"/>
      <c r="O83" s="92"/>
      <c r="P83" s="69"/>
    </row>
    <row r="84" spans="1:16" s="48" customFormat="1" ht="15">
      <c r="A84" s="44" t="s">
        <v>635</v>
      </c>
      <c r="B84" s="44"/>
      <c r="C84" s="45" t="s">
        <v>424</v>
      </c>
      <c r="D84" s="46"/>
      <c r="E84" s="47"/>
      <c r="F84" s="47"/>
      <c r="G84" s="8">
        <f t="shared" si="6"/>
        <v>0</v>
      </c>
      <c r="H84" s="8">
        <f t="shared" si="7"/>
        <v>0</v>
      </c>
      <c r="I84" s="8">
        <f t="shared" si="8"/>
        <v>0</v>
      </c>
      <c r="K84" s="80"/>
      <c r="L84" s="87"/>
      <c r="M84" s="109"/>
      <c r="N84" s="84"/>
      <c r="O84" s="80"/>
      <c r="P84" s="80"/>
    </row>
    <row r="85" spans="1:16" ht="30">
      <c r="A85" s="6" t="s">
        <v>800</v>
      </c>
      <c r="B85" s="6" t="s">
        <v>270</v>
      </c>
      <c r="C85" s="7" t="s">
        <v>425</v>
      </c>
      <c r="D85" s="25" t="s">
        <v>365</v>
      </c>
      <c r="E85" s="8">
        <v>7</v>
      </c>
      <c r="F85" s="8">
        <v>130.13</v>
      </c>
      <c r="G85" s="8">
        <f t="shared" si="6"/>
        <v>910.91</v>
      </c>
      <c r="H85" s="8">
        <f t="shared" si="7"/>
        <v>165.27</v>
      </c>
      <c r="I85" s="8">
        <f t="shared" si="8"/>
        <v>1156.89</v>
      </c>
      <c r="K85" s="86"/>
      <c r="L85" s="87"/>
      <c r="M85" s="109"/>
      <c r="N85" s="84"/>
      <c r="O85" s="97"/>
      <c r="P85" s="86"/>
    </row>
    <row r="86" spans="1:16" ht="45">
      <c r="A86" s="6" t="s">
        <v>801</v>
      </c>
      <c r="B86" s="6" t="s">
        <v>271</v>
      </c>
      <c r="C86" s="7" t="s">
        <v>426</v>
      </c>
      <c r="D86" s="25" t="s">
        <v>365</v>
      </c>
      <c r="E86" s="8">
        <v>3</v>
      </c>
      <c r="F86" s="8">
        <v>170.04</v>
      </c>
      <c r="G86" s="8">
        <f t="shared" si="6"/>
        <v>510.12</v>
      </c>
      <c r="H86" s="8">
        <f t="shared" si="7"/>
        <v>215.95</v>
      </c>
      <c r="I86" s="8">
        <f t="shared" si="8"/>
        <v>647.85</v>
      </c>
      <c r="K86" s="86"/>
      <c r="L86" s="87"/>
      <c r="M86" s="109"/>
      <c r="N86" s="84"/>
      <c r="O86" s="97"/>
      <c r="P86" s="86"/>
    </row>
    <row r="87" spans="1:16" ht="60">
      <c r="A87" s="6" t="s">
        <v>802</v>
      </c>
      <c r="B87" s="6" t="s">
        <v>272</v>
      </c>
      <c r="C87" s="7" t="s">
        <v>762</v>
      </c>
      <c r="D87" s="25" t="s">
        <v>365</v>
      </c>
      <c r="E87" s="8">
        <v>4</v>
      </c>
      <c r="F87" s="8">
        <v>467.64</v>
      </c>
      <c r="G87" s="8">
        <f t="shared" si="6"/>
        <v>1870.56</v>
      </c>
      <c r="H87" s="8">
        <f t="shared" si="7"/>
        <v>593.9</v>
      </c>
      <c r="I87" s="8">
        <f t="shared" si="8"/>
        <v>2375.6</v>
      </c>
      <c r="K87" s="86"/>
      <c r="L87" s="87"/>
      <c r="M87" s="109"/>
      <c r="N87" s="84"/>
      <c r="O87" s="97"/>
      <c r="P87" s="86"/>
    </row>
    <row r="88" spans="1:16" ht="45">
      <c r="A88" s="6" t="s">
        <v>803</v>
      </c>
      <c r="B88" s="6" t="s">
        <v>272</v>
      </c>
      <c r="C88" s="7" t="s">
        <v>427</v>
      </c>
      <c r="D88" s="25" t="s">
        <v>365</v>
      </c>
      <c r="E88" s="8">
        <v>17</v>
      </c>
      <c r="F88" s="8">
        <v>467.64</v>
      </c>
      <c r="G88" s="8">
        <f t="shared" si="6"/>
        <v>7949.88</v>
      </c>
      <c r="H88" s="8">
        <f t="shared" si="7"/>
        <v>593.9</v>
      </c>
      <c r="I88" s="8">
        <f t="shared" si="8"/>
        <v>10096.3</v>
      </c>
      <c r="K88" s="86"/>
      <c r="L88" s="87"/>
      <c r="M88" s="109"/>
      <c r="N88" s="84"/>
      <c r="O88" s="97"/>
      <c r="P88" s="86"/>
    </row>
    <row r="89" spans="1:16" ht="45">
      <c r="A89" s="6" t="s">
        <v>804</v>
      </c>
      <c r="B89" s="6" t="s">
        <v>323</v>
      </c>
      <c r="C89" s="7" t="s">
        <v>428</v>
      </c>
      <c r="D89" s="25" t="s">
        <v>365</v>
      </c>
      <c r="E89" s="8">
        <v>6</v>
      </c>
      <c r="F89" s="8">
        <v>66</v>
      </c>
      <c r="G89" s="8">
        <f t="shared" si="6"/>
        <v>396</v>
      </c>
      <c r="H89" s="8">
        <f t="shared" si="7"/>
        <v>83.82</v>
      </c>
      <c r="I89" s="8">
        <f t="shared" si="8"/>
        <v>502.92</v>
      </c>
      <c r="K89" s="86"/>
      <c r="L89" s="87"/>
      <c r="M89" s="109"/>
      <c r="N89" s="84"/>
      <c r="O89" s="97"/>
      <c r="P89" s="86"/>
    </row>
    <row r="90" spans="1:16" ht="45">
      <c r="A90" s="6" t="s">
        <v>805</v>
      </c>
      <c r="B90" s="6" t="s">
        <v>273</v>
      </c>
      <c r="C90" s="7" t="s">
        <v>429</v>
      </c>
      <c r="D90" s="25" t="s">
        <v>365</v>
      </c>
      <c r="E90" s="8">
        <v>2</v>
      </c>
      <c r="F90" s="8">
        <v>138.14</v>
      </c>
      <c r="G90" s="8">
        <f t="shared" si="6"/>
        <v>276.28</v>
      </c>
      <c r="H90" s="8">
        <f t="shared" si="7"/>
        <v>175.44</v>
      </c>
      <c r="I90" s="8">
        <f t="shared" si="8"/>
        <v>350.88</v>
      </c>
      <c r="K90" s="86"/>
      <c r="L90" s="87"/>
      <c r="M90" s="109"/>
      <c r="N90" s="84"/>
      <c r="O90" s="97"/>
      <c r="P90" s="86"/>
    </row>
    <row r="91" spans="1:16" ht="45">
      <c r="A91" s="6" t="s">
        <v>835</v>
      </c>
      <c r="B91" s="6" t="s">
        <v>274</v>
      </c>
      <c r="C91" s="7" t="s">
        <v>430</v>
      </c>
      <c r="D91" s="25" t="s">
        <v>365</v>
      </c>
      <c r="E91" s="8">
        <v>6</v>
      </c>
      <c r="F91" s="8">
        <v>141.16</v>
      </c>
      <c r="G91" s="8">
        <f t="shared" si="6"/>
        <v>846.96</v>
      </c>
      <c r="H91" s="8">
        <f t="shared" si="7"/>
        <v>179.27</v>
      </c>
      <c r="I91" s="8">
        <f t="shared" si="8"/>
        <v>1075.62</v>
      </c>
      <c r="K91" s="86"/>
      <c r="L91" s="87"/>
      <c r="M91" s="109"/>
      <c r="N91" s="84"/>
      <c r="O91" s="97"/>
      <c r="P91" s="86"/>
    </row>
    <row r="92" spans="1:16" ht="30">
      <c r="A92" s="6" t="s">
        <v>806</v>
      </c>
      <c r="B92" s="6" t="s">
        <v>275</v>
      </c>
      <c r="C92" s="7" t="s">
        <v>431</v>
      </c>
      <c r="D92" s="25" t="s">
        <v>365</v>
      </c>
      <c r="E92" s="8">
        <v>1</v>
      </c>
      <c r="F92" s="8">
        <v>41.45</v>
      </c>
      <c r="G92" s="8">
        <f t="shared" si="6"/>
        <v>41.45</v>
      </c>
      <c r="H92" s="8">
        <f t="shared" si="7"/>
        <v>52.64</v>
      </c>
      <c r="I92" s="8">
        <f t="shared" si="8"/>
        <v>52.64</v>
      </c>
      <c r="K92" s="86"/>
      <c r="L92" s="87"/>
      <c r="M92" s="109"/>
      <c r="N92" s="84"/>
      <c r="O92" s="97"/>
      <c r="P92" s="86"/>
    </row>
    <row r="93" spans="1:16" ht="30">
      <c r="A93" s="6" t="s">
        <v>807</v>
      </c>
      <c r="B93" s="13" t="s">
        <v>276</v>
      </c>
      <c r="C93" s="7" t="s">
        <v>432</v>
      </c>
      <c r="D93" s="25" t="s">
        <v>365</v>
      </c>
      <c r="E93" s="36">
        <v>6</v>
      </c>
      <c r="F93" s="8">
        <v>63.47</v>
      </c>
      <c r="G93" s="8">
        <f t="shared" si="6"/>
        <v>380.82</v>
      </c>
      <c r="H93" s="8">
        <f t="shared" si="7"/>
        <v>80.61</v>
      </c>
      <c r="I93" s="8">
        <f t="shared" si="8"/>
        <v>483.66</v>
      </c>
      <c r="K93" s="89"/>
      <c r="L93" s="87"/>
      <c r="M93" s="109"/>
      <c r="N93" s="84"/>
      <c r="O93" s="97"/>
      <c r="P93" s="86"/>
    </row>
    <row r="94" spans="1:16" ht="30">
      <c r="A94" s="6" t="s">
        <v>808</v>
      </c>
      <c r="B94" s="13" t="s">
        <v>277</v>
      </c>
      <c r="C94" s="7" t="s">
        <v>433</v>
      </c>
      <c r="D94" s="25" t="s">
        <v>365</v>
      </c>
      <c r="E94" s="36">
        <v>7</v>
      </c>
      <c r="F94" s="8">
        <v>57.95</v>
      </c>
      <c r="G94" s="8">
        <f t="shared" si="6"/>
        <v>405.65</v>
      </c>
      <c r="H94" s="8">
        <f t="shared" si="7"/>
        <v>73.6</v>
      </c>
      <c r="I94" s="8">
        <f t="shared" si="8"/>
        <v>515.2</v>
      </c>
      <c r="K94" s="89"/>
      <c r="L94" s="87"/>
      <c r="M94" s="109"/>
      <c r="N94" s="84"/>
      <c r="O94" s="97"/>
      <c r="P94" s="86"/>
    </row>
    <row r="95" spans="1:16" ht="30">
      <c r="A95" s="6" t="s">
        <v>809</v>
      </c>
      <c r="B95" s="13" t="s">
        <v>278</v>
      </c>
      <c r="C95" s="7" t="s">
        <v>434</v>
      </c>
      <c r="D95" s="25" t="s">
        <v>365</v>
      </c>
      <c r="E95" s="36">
        <v>6</v>
      </c>
      <c r="F95" s="8">
        <v>87.91</v>
      </c>
      <c r="G95" s="8">
        <f t="shared" si="6"/>
        <v>527.46</v>
      </c>
      <c r="H95" s="8">
        <f t="shared" si="7"/>
        <v>111.65</v>
      </c>
      <c r="I95" s="8">
        <f t="shared" si="8"/>
        <v>669.9</v>
      </c>
      <c r="K95" s="89"/>
      <c r="L95" s="87"/>
      <c r="M95" s="109"/>
      <c r="N95" s="84"/>
      <c r="O95" s="97"/>
      <c r="P95" s="86"/>
    </row>
    <row r="96" spans="1:16" ht="30">
      <c r="A96" s="6" t="s">
        <v>810</v>
      </c>
      <c r="B96" s="13" t="s">
        <v>279</v>
      </c>
      <c r="C96" s="7" t="s">
        <v>435</v>
      </c>
      <c r="D96" s="25" t="s">
        <v>365</v>
      </c>
      <c r="E96" s="36">
        <v>2</v>
      </c>
      <c r="F96" s="8">
        <v>119.91</v>
      </c>
      <c r="G96" s="8">
        <f t="shared" si="6"/>
        <v>239.82</v>
      </c>
      <c r="H96" s="8">
        <f t="shared" si="7"/>
        <v>152.29</v>
      </c>
      <c r="I96" s="8">
        <f t="shared" si="8"/>
        <v>304.58</v>
      </c>
      <c r="K96" s="89"/>
      <c r="L96" s="87"/>
      <c r="M96" s="109"/>
      <c r="N96" s="84"/>
      <c r="O96" s="97"/>
      <c r="P96" s="86"/>
    </row>
    <row r="97" spans="1:16" ht="30">
      <c r="A97" s="6" t="s">
        <v>811</v>
      </c>
      <c r="B97" s="13" t="s">
        <v>280</v>
      </c>
      <c r="C97" s="7" t="s">
        <v>436</v>
      </c>
      <c r="D97" s="25" t="s">
        <v>365</v>
      </c>
      <c r="E97" s="36">
        <v>2</v>
      </c>
      <c r="F97" s="8">
        <v>31.29</v>
      </c>
      <c r="G97" s="8">
        <f t="shared" si="6"/>
        <v>62.58</v>
      </c>
      <c r="H97" s="8">
        <f t="shared" si="7"/>
        <v>39.74</v>
      </c>
      <c r="I97" s="8">
        <f t="shared" si="8"/>
        <v>79.48</v>
      </c>
      <c r="K97" s="89"/>
      <c r="L97" s="87"/>
      <c r="M97" s="109"/>
      <c r="N97" s="84"/>
      <c r="O97" s="97"/>
      <c r="P97" s="86"/>
    </row>
    <row r="98" spans="1:16" ht="30">
      <c r="A98" s="6" t="s">
        <v>812</v>
      </c>
      <c r="B98" s="13" t="s">
        <v>281</v>
      </c>
      <c r="C98" s="7" t="s">
        <v>437</v>
      </c>
      <c r="D98" s="25" t="s">
        <v>365</v>
      </c>
      <c r="E98" s="36">
        <v>2</v>
      </c>
      <c r="F98" s="8">
        <v>61.5</v>
      </c>
      <c r="G98" s="8">
        <f t="shared" si="6"/>
        <v>123</v>
      </c>
      <c r="H98" s="8">
        <f t="shared" si="7"/>
        <v>78.11</v>
      </c>
      <c r="I98" s="8">
        <f t="shared" si="8"/>
        <v>156.22</v>
      </c>
      <c r="K98" s="89"/>
      <c r="L98" s="87"/>
      <c r="M98" s="109"/>
      <c r="N98" s="84"/>
      <c r="O98" s="97"/>
      <c r="P98" s="86"/>
    </row>
    <row r="99" spans="1:16" ht="30">
      <c r="A99" s="6" t="s">
        <v>813</v>
      </c>
      <c r="B99" s="13" t="s">
        <v>282</v>
      </c>
      <c r="C99" s="7" t="s">
        <v>438</v>
      </c>
      <c r="D99" s="25" t="s">
        <v>365</v>
      </c>
      <c r="E99" s="36">
        <v>1</v>
      </c>
      <c r="F99" s="8">
        <v>89.47</v>
      </c>
      <c r="G99" s="8">
        <f t="shared" si="6"/>
        <v>89.47</v>
      </c>
      <c r="H99" s="8">
        <f t="shared" si="7"/>
        <v>113.63</v>
      </c>
      <c r="I99" s="8">
        <f t="shared" si="8"/>
        <v>113.63</v>
      </c>
      <c r="K99" s="89"/>
      <c r="L99" s="87"/>
      <c r="M99" s="109"/>
      <c r="N99" s="84"/>
      <c r="O99" s="97"/>
      <c r="P99" s="86"/>
    </row>
    <row r="100" spans="1:16" ht="30">
      <c r="A100" s="6" t="s">
        <v>814</v>
      </c>
      <c r="B100" s="13" t="s">
        <v>283</v>
      </c>
      <c r="C100" s="7" t="s">
        <v>928</v>
      </c>
      <c r="D100" s="38" t="s">
        <v>365</v>
      </c>
      <c r="E100" s="8">
        <v>1</v>
      </c>
      <c r="F100" s="65">
        <v>183.42</v>
      </c>
      <c r="G100" s="8">
        <f t="shared" si="6"/>
        <v>183.42</v>
      </c>
      <c r="H100" s="8">
        <f t="shared" si="7"/>
        <v>232.94</v>
      </c>
      <c r="I100" s="8">
        <f t="shared" si="8"/>
        <v>232.94</v>
      </c>
      <c r="K100" s="89"/>
      <c r="L100" s="87"/>
      <c r="M100" s="88"/>
      <c r="N100" s="84"/>
      <c r="O100" s="97"/>
      <c r="P100" s="86"/>
    </row>
    <row r="101" spans="1:16" ht="45">
      <c r="A101" s="6" t="s">
        <v>815</v>
      </c>
      <c r="B101" s="6" t="s">
        <v>323</v>
      </c>
      <c r="C101" s="7" t="s">
        <v>439</v>
      </c>
      <c r="D101" s="25" t="s">
        <v>365</v>
      </c>
      <c r="E101" s="36">
        <v>4</v>
      </c>
      <c r="F101" s="8">
        <v>198.22</v>
      </c>
      <c r="G101" s="8">
        <f t="shared" si="6"/>
        <v>792.88</v>
      </c>
      <c r="H101" s="8">
        <f t="shared" si="7"/>
        <v>251.74</v>
      </c>
      <c r="I101" s="8">
        <f t="shared" si="8"/>
        <v>1006.96</v>
      </c>
      <c r="K101" s="86"/>
      <c r="L101" s="87"/>
      <c r="M101" s="109"/>
      <c r="N101" s="84"/>
      <c r="O101" s="86"/>
      <c r="P101" s="86"/>
    </row>
    <row r="102" spans="1:16" ht="45">
      <c r="A102" s="6" t="s">
        <v>816</v>
      </c>
      <c r="B102" s="96" t="s">
        <v>284</v>
      </c>
      <c r="C102" s="37" t="s">
        <v>759</v>
      </c>
      <c r="D102" s="43" t="s">
        <v>365</v>
      </c>
      <c r="E102" s="36">
        <v>2</v>
      </c>
      <c r="F102" s="8">
        <v>189.71</v>
      </c>
      <c r="G102" s="8">
        <f t="shared" si="6"/>
        <v>379.42</v>
      </c>
      <c r="H102" s="8">
        <f t="shared" si="7"/>
        <v>240.93</v>
      </c>
      <c r="I102" s="8">
        <f t="shared" si="8"/>
        <v>481.86</v>
      </c>
      <c r="K102" s="86"/>
      <c r="L102" s="87"/>
      <c r="M102" s="109"/>
      <c r="N102" s="84"/>
      <c r="O102" s="97"/>
      <c r="P102" s="86"/>
    </row>
    <row r="103" spans="1:16" ht="15">
      <c r="A103" s="6" t="s">
        <v>817</v>
      </c>
      <c r="B103" s="6" t="s">
        <v>323</v>
      </c>
      <c r="C103" s="7" t="s">
        <v>903</v>
      </c>
      <c r="D103" s="25" t="s">
        <v>365</v>
      </c>
      <c r="E103" s="36">
        <v>1</v>
      </c>
      <c r="F103" s="36">
        <v>156.87</v>
      </c>
      <c r="G103" s="8">
        <f t="shared" si="6"/>
        <v>156.87</v>
      </c>
      <c r="H103" s="8">
        <f t="shared" si="7"/>
        <v>199.22</v>
      </c>
      <c r="I103" s="8">
        <f t="shared" si="8"/>
        <v>199.22</v>
      </c>
      <c r="K103" s="86"/>
      <c r="L103" s="87"/>
      <c r="M103" s="109"/>
      <c r="N103" s="84"/>
      <c r="O103" s="97"/>
      <c r="P103" s="86"/>
    </row>
    <row r="104" spans="1:16" ht="30">
      <c r="A104" s="6" t="s">
        <v>818</v>
      </c>
      <c r="B104" s="6" t="s">
        <v>285</v>
      </c>
      <c r="C104" s="7" t="s">
        <v>440</v>
      </c>
      <c r="D104" s="25" t="s">
        <v>365</v>
      </c>
      <c r="E104" s="8">
        <v>10</v>
      </c>
      <c r="F104" s="8">
        <v>261.95</v>
      </c>
      <c r="G104" s="8">
        <f t="shared" si="6"/>
        <v>2619.5</v>
      </c>
      <c r="H104" s="8">
        <f t="shared" si="7"/>
        <v>332.68</v>
      </c>
      <c r="I104" s="8">
        <f t="shared" si="8"/>
        <v>3326.8</v>
      </c>
      <c r="K104" s="86"/>
      <c r="L104" s="87"/>
      <c r="M104" s="109"/>
      <c r="N104" s="84"/>
      <c r="O104" s="97"/>
      <c r="P104" s="86"/>
    </row>
    <row r="105" spans="1:16" ht="30">
      <c r="A105" s="6" t="s">
        <v>819</v>
      </c>
      <c r="B105" s="6" t="s">
        <v>286</v>
      </c>
      <c r="C105" s="7" t="s">
        <v>441</v>
      </c>
      <c r="D105" s="25" t="s">
        <v>365</v>
      </c>
      <c r="E105" s="8">
        <v>8</v>
      </c>
      <c r="F105" s="8">
        <v>192.52</v>
      </c>
      <c r="G105" s="8">
        <f t="shared" si="6"/>
        <v>1540.16</v>
      </c>
      <c r="H105" s="8">
        <f t="shared" si="7"/>
        <v>244.5</v>
      </c>
      <c r="I105" s="8">
        <f t="shared" si="8"/>
        <v>1956</v>
      </c>
      <c r="K105" s="86"/>
      <c r="L105" s="87"/>
      <c r="M105" s="88"/>
      <c r="N105" s="84"/>
      <c r="O105" s="97"/>
      <c r="P105" s="86"/>
    </row>
    <row r="106" spans="1:16" ht="30">
      <c r="A106" s="6" t="s">
        <v>820</v>
      </c>
      <c r="B106" s="6" t="s">
        <v>287</v>
      </c>
      <c r="C106" s="7" t="s">
        <v>442</v>
      </c>
      <c r="D106" s="25" t="s">
        <v>365</v>
      </c>
      <c r="E106" s="8">
        <v>4</v>
      </c>
      <c r="F106" s="8">
        <v>325.6</v>
      </c>
      <c r="G106" s="8">
        <f t="shared" si="6"/>
        <v>1302.4</v>
      </c>
      <c r="H106" s="8">
        <f t="shared" si="7"/>
        <v>413.51</v>
      </c>
      <c r="I106" s="8">
        <f t="shared" si="8"/>
        <v>1654.04</v>
      </c>
      <c r="K106" s="86"/>
      <c r="L106" s="87"/>
      <c r="M106" s="88"/>
      <c r="N106" s="84"/>
      <c r="O106" s="97"/>
      <c r="P106" s="86"/>
    </row>
    <row r="107" spans="1:16" s="41" customFormat="1" ht="15">
      <c r="A107" s="6" t="s">
        <v>821</v>
      </c>
      <c r="B107" s="39" t="s">
        <v>288</v>
      </c>
      <c r="C107" s="37" t="s">
        <v>760</v>
      </c>
      <c r="D107" s="43" t="s">
        <v>365</v>
      </c>
      <c r="E107" s="36">
        <v>2</v>
      </c>
      <c r="F107" s="36">
        <v>667.81</v>
      </c>
      <c r="G107" s="8">
        <f t="shared" si="6"/>
        <v>1335.62</v>
      </c>
      <c r="H107" s="8">
        <f t="shared" si="7"/>
        <v>848.12</v>
      </c>
      <c r="I107" s="8">
        <f t="shared" si="8"/>
        <v>1696.24</v>
      </c>
      <c r="K107" s="86"/>
      <c r="L107" s="87"/>
      <c r="M107" s="109"/>
      <c r="N107" s="84"/>
      <c r="O107" s="97"/>
      <c r="P107" s="86"/>
    </row>
    <row r="108" spans="1:16" s="41" customFormat="1" ht="15">
      <c r="A108" s="6" t="s">
        <v>822</v>
      </c>
      <c r="B108" s="39" t="s">
        <v>289</v>
      </c>
      <c r="C108" s="37" t="s">
        <v>761</v>
      </c>
      <c r="D108" s="43" t="s">
        <v>365</v>
      </c>
      <c r="E108" s="36">
        <v>19</v>
      </c>
      <c r="F108" s="8">
        <v>18.68</v>
      </c>
      <c r="G108" s="8">
        <f t="shared" si="6"/>
        <v>354.92</v>
      </c>
      <c r="H108" s="8">
        <f t="shared" si="7"/>
        <v>23.72</v>
      </c>
      <c r="I108" s="8">
        <f t="shared" si="8"/>
        <v>450.68</v>
      </c>
      <c r="K108" s="86"/>
      <c r="L108" s="87"/>
      <c r="M108" s="109"/>
      <c r="N108" s="84"/>
      <c r="O108" s="97"/>
      <c r="P108" s="86"/>
    </row>
    <row r="109" spans="1:16" ht="48" customHeight="1">
      <c r="A109" s="6" t="s">
        <v>823</v>
      </c>
      <c r="B109" s="6" t="s">
        <v>323</v>
      </c>
      <c r="C109" s="7" t="s">
        <v>443</v>
      </c>
      <c r="D109" s="25" t="s">
        <v>365</v>
      </c>
      <c r="E109" s="8">
        <v>7</v>
      </c>
      <c r="F109" s="8">
        <v>17.65</v>
      </c>
      <c r="G109" s="8">
        <f t="shared" si="6"/>
        <v>123.55</v>
      </c>
      <c r="H109" s="8">
        <f t="shared" si="7"/>
        <v>22.42</v>
      </c>
      <c r="I109" s="8">
        <f t="shared" si="8"/>
        <v>156.94</v>
      </c>
      <c r="K109" s="86"/>
      <c r="L109" s="87"/>
      <c r="M109" s="109"/>
      <c r="N109" s="84"/>
      <c r="O109" s="97"/>
      <c r="P109" s="86"/>
    </row>
    <row r="110" spans="1:16" ht="45">
      <c r="A110" s="6" t="s">
        <v>824</v>
      </c>
      <c r="B110" s="6" t="s">
        <v>290</v>
      </c>
      <c r="C110" s="7" t="s">
        <v>444</v>
      </c>
      <c r="D110" s="25" t="s">
        <v>365</v>
      </c>
      <c r="E110" s="8">
        <v>24</v>
      </c>
      <c r="F110" s="8">
        <v>44.53</v>
      </c>
      <c r="G110" s="8">
        <f t="shared" si="6"/>
        <v>1068.72</v>
      </c>
      <c r="H110" s="8">
        <f t="shared" si="7"/>
        <v>56.55</v>
      </c>
      <c r="I110" s="8">
        <f t="shared" si="8"/>
        <v>1357.2</v>
      </c>
      <c r="K110" s="86"/>
      <c r="L110" s="87"/>
      <c r="M110" s="109"/>
      <c r="N110" s="84"/>
      <c r="O110" s="97"/>
      <c r="P110" s="86"/>
    </row>
    <row r="111" spans="1:16" ht="60">
      <c r="A111" s="6" t="s">
        <v>825</v>
      </c>
      <c r="B111" s="6" t="s">
        <v>291</v>
      </c>
      <c r="C111" s="7" t="s">
        <v>445</v>
      </c>
      <c r="D111" s="25" t="s">
        <v>365</v>
      </c>
      <c r="E111" s="8">
        <v>24</v>
      </c>
      <c r="F111" s="8">
        <v>42.13</v>
      </c>
      <c r="G111" s="8">
        <f t="shared" si="6"/>
        <v>1011.12</v>
      </c>
      <c r="H111" s="8">
        <f t="shared" si="7"/>
        <v>53.51</v>
      </c>
      <c r="I111" s="8">
        <f t="shared" si="8"/>
        <v>1284.24</v>
      </c>
      <c r="K111" s="86"/>
      <c r="L111" s="87"/>
      <c r="M111" s="109"/>
      <c r="N111" s="84"/>
      <c r="O111" s="97"/>
      <c r="P111" s="86"/>
    </row>
    <row r="112" spans="1:16" ht="45">
      <c r="A112" s="6" t="s">
        <v>826</v>
      </c>
      <c r="B112" s="6" t="s">
        <v>291</v>
      </c>
      <c r="C112" s="7" t="s">
        <v>446</v>
      </c>
      <c r="D112" s="25" t="s">
        <v>365</v>
      </c>
      <c r="E112" s="8">
        <v>2</v>
      </c>
      <c r="F112" s="8">
        <v>42.13</v>
      </c>
      <c r="G112" s="8">
        <f t="shared" si="6"/>
        <v>84.26</v>
      </c>
      <c r="H112" s="8">
        <f t="shared" si="7"/>
        <v>53.51</v>
      </c>
      <c r="I112" s="8">
        <f t="shared" si="8"/>
        <v>107.02</v>
      </c>
      <c r="K112" s="86"/>
      <c r="L112" s="87"/>
      <c r="M112" s="109"/>
      <c r="N112" s="84"/>
      <c r="O112" s="97"/>
      <c r="P112" s="86"/>
    </row>
    <row r="113" spans="1:16" ht="30">
      <c r="A113" s="6" t="s">
        <v>827</v>
      </c>
      <c r="B113" s="6" t="s">
        <v>292</v>
      </c>
      <c r="C113" s="7" t="s">
        <v>447</v>
      </c>
      <c r="D113" s="25" t="s">
        <v>365</v>
      </c>
      <c r="E113" s="8">
        <v>14</v>
      </c>
      <c r="F113" s="8">
        <v>35.04</v>
      </c>
      <c r="G113" s="8">
        <f t="shared" si="6"/>
        <v>490.56</v>
      </c>
      <c r="H113" s="8">
        <f t="shared" si="7"/>
        <v>44.5</v>
      </c>
      <c r="I113" s="8">
        <f t="shared" si="8"/>
        <v>623</v>
      </c>
      <c r="K113" s="86"/>
      <c r="L113" s="87"/>
      <c r="M113" s="109"/>
      <c r="N113" s="84"/>
      <c r="O113" s="97"/>
      <c r="P113" s="86"/>
    </row>
    <row r="114" spans="1:16" ht="30">
      <c r="A114" s="6" t="s">
        <v>828</v>
      </c>
      <c r="B114" s="6" t="s">
        <v>293</v>
      </c>
      <c r="C114" s="7" t="s">
        <v>448</v>
      </c>
      <c r="D114" s="25" t="s">
        <v>365</v>
      </c>
      <c r="E114" s="8">
        <v>3</v>
      </c>
      <c r="F114" s="8">
        <v>21.37</v>
      </c>
      <c r="G114" s="8">
        <f t="shared" si="6"/>
        <v>64.11</v>
      </c>
      <c r="H114" s="8">
        <f t="shared" si="7"/>
        <v>27.14</v>
      </c>
      <c r="I114" s="8">
        <f t="shared" si="8"/>
        <v>81.42</v>
      </c>
      <c r="K114" s="86"/>
      <c r="L114" s="87"/>
      <c r="M114" s="88"/>
      <c r="N114" s="84"/>
      <c r="O114" s="97"/>
      <c r="P114" s="86"/>
    </row>
    <row r="115" spans="1:16" ht="30">
      <c r="A115" s="6" t="s">
        <v>929</v>
      </c>
      <c r="B115" s="6" t="s">
        <v>294</v>
      </c>
      <c r="C115" s="7" t="s">
        <v>449</v>
      </c>
      <c r="D115" s="25" t="s">
        <v>365</v>
      </c>
      <c r="E115" s="8">
        <v>8</v>
      </c>
      <c r="F115" s="8">
        <v>19.93</v>
      </c>
      <c r="G115" s="8">
        <f>F115*E115</f>
        <v>159.44</v>
      </c>
      <c r="H115" s="8">
        <f>F115*1.27</f>
        <v>25.31</v>
      </c>
      <c r="I115" s="8">
        <f>H115*E115</f>
        <v>202.48</v>
      </c>
      <c r="K115" s="86"/>
      <c r="L115" s="87"/>
      <c r="M115" s="88"/>
      <c r="N115" s="84"/>
      <c r="O115" s="97"/>
      <c r="P115" s="86"/>
    </row>
    <row r="116" spans="1:16" ht="15">
      <c r="A116" s="9"/>
      <c r="B116" s="9"/>
      <c r="C116" s="10" t="s">
        <v>393</v>
      </c>
      <c r="D116" s="26"/>
      <c r="E116" s="11"/>
      <c r="F116" s="11"/>
      <c r="G116" s="11">
        <f>SUM(G50:G115)</f>
        <v>56556.54</v>
      </c>
      <c r="H116" s="11"/>
      <c r="I116" s="11">
        <f>SUM(I50:I115)</f>
        <v>71826.85</v>
      </c>
      <c r="K116" s="86"/>
      <c r="L116" s="87"/>
      <c r="M116" s="88"/>
      <c r="N116" s="84"/>
      <c r="O116" s="97"/>
      <c r="P116" s="86"/>
    </row>
    <row r="117" spans="1:16" ht="15">
      <c r="A117" s="3" t="s">
        <v>636</v>
      </c>
      <c r="B117" s="3"/>
      <c r="C117" s="4" t="s">
        <v>451</v>
      </c>
      <c r="D117" s="27"/>
      <c r="E117" s="12"/>
      <c r="F117" s="12"/>
      <c r="G117" s="12"/>
      <c r="H117" s="12"/>
      <c r="I117" s="12"/>
      <c r="K117" s="86"/>
      <c r="L117" s="86"/>
      <c r="M117" s="86"/>
      <c r="N117" s="86"/>
      <c r="O117" s="86"/>
      <c r="P117" s="86"/>
    </row>
    <row r="118" spans="1:16" ht="60">
      <c r="A118" s="6" t="s">
        <v>637</v>
      </c>
      <c r="B118" s="6" t="s">
        <v>56</v>
      </c>
      <c r="C118" s="7" t="s">
        <v>452</v>
      </c>
      <c r="D118" s="25" t="s">
        <v>365</v>
      </c>
      <c r="E118" s="8">
        <v>1</v>
      </c>
      <c r="F118" s="8">
        <v>230.23</v>
      </c>
      <c r="G118" s="8">
        <f>F118*E118</f>
        <v>230.23</v>
      </c>
      <c r="H118" s="8">
        <f>F118*1.27</f>
        <v>292.39</v>
      </c>
      <c r="I118" s="36">
        <f>H118*E118</f>
        <v>292.39</v>
      </c>
      <c r="K118" s="69"/>
      <c r="L118" s="77"/>
      <c r="M118" s="98"/>
      <c r="N118" s="79"/>
      <c r="O118" s="79"/>
      <c r="P118" s="86"/>
    </row>
    <row r="119" spans="1:16" ht="30">
      <c r="A119" s="6" t="s">
        <v>638</v>
      </c>
      <c r="B119" s="6" t="s">
        <v>57</v>
      </c>
      <c r="C119" s="7" t="s">
        <v>453</v>
      </c>
      <c r="D119" s="25" t="s">
        <v>365</v>
      </c>
      <c r="E119" s="8">
        <v>5</v>
      </c>
      <c r="F119" s="8">
        <v>133.77</v>
      </c>
      <c r="G119" s="8">
        <f aca="true" t="shared" si="9" ref="G119:G125">F119*E119</f>
        <v>668.85</v>
      </c>
      <c r="H119" s="8">
        <f aca="true" t="shared" si="10" ref="H119:H125">F119*1.27</f>
        <v>169.89</v>
      </c>
      <c r="I119" s="36">
        <f aca="true" t="shared" si="11" ref="I119:I125">H119*E119</f>
        <v>849.45</v>
      </c>
      <c r="K119" s="69"/>
      <c r="L119" s="77"/>
      <c r="M119" s="98"/>
      <c r="N119" s="79"/>
      <c r="O119" s="79"/>
      <c r="P119" s="86"/>
    </row>
    <row r="120" spans="1:16" ht="30">
      <c r="A120" s="6" t="s">
        <v>639</v>
      </c>
      <c r="B120" s="6" t="s">
        <v>58</v>
      </c>
      <c r="C120" s="7" t="s">
        <v>454</v>
      </c>
      <c r="D120" s="25" t="s">
        <v>365</v>
      </c>
      <c r="E120" s="8">
        <v>6</v>
      </c>
      <c r="F120" s="8">
        <v>74.18</v>
      </c>
      <c r="G120" s="8">
        <f t="shared" si="9"/>
        <v>445.08</v>
      </c>
      <c r="H120" s="8">
        <f t="shared" si="10"/>
        <v>94.21</v>
      </c>
      <c r="I120" s="36">
        <f t="shared" si="11"/>
        <v>565.26</v>
      </c>
      <c r="K120" s="69"/>
      <c r="L120" s="77"/>
      <c r="M120" s="98"/>
      <c r="N120" s="79"/>
      <c r="O120" s="79"/>
      <c r="P120" s="86"/>
    </row>
    <row r="121" spans="1:16" ht="31.5" customHeight="1">
      <c r="A121" s="6" t="s">
        <v>829</v>
      </c>
      <c r="B121" s="6" t="s">
        <v>59</v>
      </c>
      <c r="C121" s="7" t="s">
        <v>455</v>
      </c>
      <c r="D121" s="25" t="s">
        <v>365</v>
      </c>
      <c r="E121" s="8">
        <v>2</v>
      </c>
      <c r="F121" s="8">
        <v>22.45</v>
      </c>
      <c r="G121" s="8">
        <f t="shared" si="9"/>
        <v>44.9</v>
      </c>
      <c r="H121" s="8">
        <f t="shared" si="10"/>
        <v>28.51</v>
      </c>
      <c r="I121" s="36">
        <f t="shared" si="11"/>
        <v>57.02</v>
      </c>
      <c r="K121" s="69"/>
      <c r="L121" s="77"/>
      <c r="M121" s="98"/>
      <c r="N121" s="79"/>
      <c r="O121" s="79"/>
      <c r="P121" s="86"/>
    </row>
    <row r="122" spans="1:16" ht="30">
      <c r="A122" s="6" t="s">
        <v>830</v>
      </c>
      <c r="B122" s="6" t="s">
        <v>59</v>
      </c>
      <c r="C122" s="7" t="s">
        <v>456</v>
      </c>
      <c r="D122" s="25" t="s">
        <v>365</v>
      </c>
      <c r="E122" s="8">
        <v>3</v>
      </c>
      <c r="F122" s="8">
        <v>22.45</v>
      </c>
      <c r="G122" s="8">
        <f t="shared" si="9"/>
        <v>67.35</v>
      </c>
      <c r="H122" s="8">
        <f t="shared" si="10"/>
        <v>28.51</v>
      </c>
      <c r="I122" s="36">
        <f t="shared" si="11"/>
        <v>85.53</v>
      </c>
      <c r="K122" s="69"/>
      <c r="L122" s="77"/>
      <c r="M122" s="98"/>
      <c r="N122" s="79"/>
      <c r="O122" s="79"/>
      <c r="P122" s="86"/>
    </row>
    <row r="123" spans="1:16" ht="30">
      <c r="A123" s="6" t="s">
        <v>831</v>
      </c>
      <c r="B123" s="6" t="s">
        <v>60</v>
      </c>
      <c r="C123" s="7" t="s">
        <v>457</v>
      </c>
      <c r="D123" s="25" t="s">
        <v>365</v>
      </c>
      <c r="E123" s="8">
        <v>2</v>
      </c>
      <c r="F123" s="8">
        <v>22.45</v>
      </c>
      <c r="G123" s="8">
        <f t="shared" si="9"/>
        <v>44.9</v>
      </c>
      <c r="H123" s="8">
        <f t="shared" si="10"/>
        <v>28.51</v>
      </c>
      <c r="I123" s="36">
        <f t="shared" si="11"/>
        <v>57.02</v>
      </c>
      <c r="K123" s="69"/>
      <c r="L123" s="77"/>
      <c r="M123" s="98"/>
      <c r="N123" s="79"/>
      <c r="O123" s="79"/>
      <c r="P123" s="86"/>
    </row>
    <row r="124" spans="1:16" ht="30">
      <c r="A124" s="6" t="s">
        <v>832</v>
      </c>
      <c r="B124" s="6" t="s">
        <v>323</v>
      </c>
      <c r="C124" s="7" t="s">
        <v>458</v>
      </c>
      <c r="D124" s="25" t="s">
        <v>365</v>
      </c>
      <c r="E124" s="8">
        <v>1</v>
      </c>
      <c r="F124" s="8">
        <v>50.18</v>
      </c>
      <c r="G124" s="8">
        <f t="shared" si="9"/>
        <v>50.18</v>
      </c>
      <c r="H124" s="8">
        <f t="shared" si="10"/>
        <v>63.73</v>
      </c>
      <c r="I124" s="36">
        <f t="shared" si="11"/>
        <v>63.73</v>
      </c>
      <c r="K124" s="69"/>
      <c r="L124" s="77"/>
      <c r="M124" s="98"/>
      <c r="N124" s="79"/>
      <c r="O124" s="79"/>
      <c r="P124" s="86"/>
    </row>
    <row r="125" spans="1:16" ht="15">
      <c r="A125" s="6" t="s">
        <v>851</v>
      </c>
      <c r="B125" s="6" t="s">
        <v>61</v>
      </c>
      <c r="C125" s="7" t="s">
        <v>53</v>
      </c>
      <c r="D125" s="25" t="s">
        <v>365</v>
      </c>
      <c r="E125" s="8">
        <v>5</v>
      </c>
      <c r="F125" s="8">
        <v>19.08</v>
      </c>
      <c r="G125" s="8">
        <f t="shared" si="9"/>
        <v>95.4</v>
      </c>
      <c r="H125" s="8">
        <f t="shared" si="10"/>
        <v>24.23</v>
      </c>
      <c r="I125" s="36">
        <f t="shared" si="11"/>
        <v>121.15</v>
      </c>
      <c r="K125" s="69"/>
      <c r="L125" s="77"/>
      <c r="M125" s="98"/>
      <c r="N125" s="79"/>
      <c r="O125" s="79"/>
      <c r="P125" s="86"/>
    </row>
    <row r="126" spans="1:16" ht="15">
      <c r="A126" s="9"/>
      <c r="B126" s="9"/>
      <c r="C126" s="10" t="s">
        <v>450</v>
      </c>
      <c r="D126" s="26"/>
      <c r="E126" s="11"/>
      <c r="F126" s="11"/>
      <c r="G126" s="11">
        <f>SUM(G118:G125)</f>
        <v>1646.89</v>
      </c>
      <c r="H126" s="11"/>
      <c r="I126" s="11">
        <f>SUM(I118:I125)</f>
        <v>2091.55</v>
      </c>
      <c r="K126" s="69"/>
      <c r="L126" s="77"/>
      <c r="M126" s="98"/>
      <c r="N126" s="79"/>
      <c r="O126" s="92"/>
      <c r="P126" s="86"/>
    </row>
    <row r="127" spans="1:16" ht="15">
      <c r="A127" s="3" t="s">
        <v>640</v>
      </c>
      <c r="B127" s="3"/>
      <c r="C127" s="4" t="s">
        <v>460</v>
      </c>
      <c r="D127" s="27"/>
      <c r="E127" s="12"/>
      <c r="F127" s="12"/>
      <c r="G127" s="12"/>
      <c r="H127" s="12"/>
      <c r="I127" s="12"/>
      <c r="K127" s="86"/>
      <c r="L127" s="86"/>
      <c r="M127" s="86"/>
      <c r="N127" s="86"/>
      <c r="O127" s="86"/>
      <c r="P127" s="86"/>
    </row>
    <row r="128" spans="1:16" ht="15">
      <c r="A128" s="6" t="s">
        <v>641</v>
      </c>
      <c r="B128" s="13" t="s">
        <v>62</v>
      </c>
      <c r="C128" s="7" t="s">
        <v>461</v>
      </c>
      <c r="D128" s="25" t="s">
        <v>376</v>
      </c>
      <c r="E128" s="8">
        <v>47.6</v>
      </c>
      <c r="F128" s="8">
        <v>27.03</v>
      </c>
      <c r="G128" s="8">
        <f>F128*E128</f>
        <v>1286.63</v>
      </c>
      <c r="H128" s="8">
        <f>F128*1.27</f>
        <v>34.33</v>
      </c>
      <c r="I128" s="8">
        <f>H128*E128</f>
        <v>1634.11</v>
      </c>
      <c r="K128" s="76"/>
      <c r="L128" s="77"/>
      <c r="M128" s="78"/>
      <c r="N128" s="79"/>
      <c r="O128" s="92"/>
      <c r="P128" s="86"/>
    </row>
    <row r="129" spans="1:16" ht="30">
      <c r="A129" s="6" t="s">
        <v>642</v>
      </c>
      <c r="B129" s="13" t="s">
        <v>63</v>
      </c>
      <c r="C129" s="7" t="s">
        <v>462</v>
      </c>
      <c r="D129" s="25" t="s">
        <v>367</v>
      </c>
      <c r="E129" s="8">
        <v>86.4</v>
      </c>
      <c r="F129" s="8">
        <v>3.91</v>
      </c>
      <c r="G129" s="8">
        <f aca="true" t="shared" si="12" ref="G129:G140">F129*E129</f>
        <v>337.82</v>
      </c>
      <c r="H129" s="8">
        <f aca="true" t="shared" si="13" ref="H129:H140">F129*1.27</f>
        <v>4.97</v>
      </c>
      <c r="I129" s="8">
        <f aca="true" t="shared" si="14" ref="I129:I140">H129*E129</f>
        <v>429.41</v>
      </c>
      <c r="K129" s="76"/>
      <c r="L129" s="77"/>
      <c r="M129" s="78"/>
      <c r="N129" s="79"/>
      <c r="O129" s="92"/>
      <c r="P129" s="86"/>
    </row>
    <row r="130" spans="1:16" ht="15">
      <c r="A130" s="6" t="s">
        <v>643</v>
      </c>
      <c r="B130" s="13" t="s">
        <v>64</v>
      </c>
      <c r="C130" s="7" t="s">
        <v>463</v>
      </c>
      <c r="D130" s="25" t="s">
        <v>376</v>
      </c>
      <c r="E130" s="8">
        <v>47.6</v>
      </c>
      <c r="F130" s="8">
        <v>27.03</v>
      </c>
      <c r="G130" s="8">
        <f t="shared" si="12"/>
        <v>1286.63</v>
      </c>
      <c r="H130" s="8">
        <f t="shared" si="13"/>
        <v>34.33</v>
      </c>
      <c r="I130" s="8">
        <f t="shared" si="14"/>
        <v>1634.11</v>
      </c>
      <c r="K130" s="76"/>
      <c r="L130" s="77"/>
      <c r="M130" s="78"/>
      <c r="N130" s="79"/>
      <c r="O130" s="92"/>
      <c r="P130" s="86"/>
    </row>
    <row r="131" spans="1:16" ht="33" customHeight="1">
      <c r="A131" s="6" t="s">
        <v>644</v>
      </c>
      <c r="B131" s="13" t="s">
        <v>65</v>
      </c>
      <c r="C131" s="7" t="s">
        <v>764</v>
      </c>
      <c r="D131" s="25" t="s">
        <v>369</v>
      </c>
      <c r="E131" s="8">
        <v>12</v>
      </c>
      <c r="F131" s="8">
        <v>12.57</v>
      </c>
      <c r="G131" s="8">
        <f t="shared" si="12"/>
        <v>150.84</v>
      </c>
      <c r="H131" s="8">
        <f t="shared" si="13"/>
        <v>15.96</v>
      </c>
      <c r="I131" s="8">
        <f t="shared" si="14"/>
        <v>191.52</v>
      </c>
      <c r="K131" s="69"/>
      <c r="L131" s="77"/>
      <c r="M131" s="78"/>
      <c r="N131" s="84"/>
      <c r="O131" s="92"/>
      <c r="P131" s="86"/>
    </row>
    <row r="132" spans="1:16" ht="31.5" customHeight="1">
      <c r="A132" s="6" t="s">
        <v>645</v>
      </c>
      <c r="B132" s="6" t="s">
        <v>66</v>
      </c>
      <c r="C132" s="7" t="s">
        <v>464</v>
      </c>
      <c r="D132" s="25" t="s">
        <v>369</v>
      </c>
      <c r="E132" s="8">
        <v>24</v>
      </c>
      <c r="F132" s="8">
        <v>14.26</v>
      </c>
      <c r="G132" s="8">
        <f t="shared" si="12"/>
        <v>342.24</v>
      </c>
      <c r="H132" s="8">
        <f t="shared" si="13"/>
        <v>18.11</v>
      </c>
      <c r="I132" s="8">
        <f t="shared" si="14"/>
        <v>434.64</v>
      </c>
      <c r="K132" s="69"/>
      <c r="L132" s="77"/>
      <c r="M132" s="78"/>
      <c r="N132" s="79"/>
      <c r="O132" s="92"/>
      <c r="P132" s="86"/>
    </row>
    <row r="133" spans="1:16" ht="45">
      <c r="A133" s="6" t="s">
        <v>646</v>
      </c>
      <c r="B133" s="6" t="s">
        <v>67</v>
      </c>
      <c r="C133" s="7" t="s">
        <v>465</v>
      </c>
      <c r="D133" s="25" t="s">
        <v>369</v>
      </c>
      <c r="E133" s="8">
        <v>84</v>
      </c>
      <c r="F133" s="8">
        <v>22.53</v>
      </c>
      <c r="G133" s="8">
        <f t="shared" si="12"/>
        <v>1892.52</v>
      </c>
      <c r="H133" s="8">
        <f t="shared" si="13"/>
        <v>28.61</v>
      </c>
      <c r="I133" s="8">
        <f t="shared" si="14"/>
        <v>2403.24</v>
      </c>
      <c r="K133" s="69"/>
      <c r="L133" s="77"/>
      <c r="M133" s="78"/>
      <c r="N133" s="79"/>
      <c r="O133" s="92"/>
      <c r="P133" s="86"/>
    </row>
    <row r="134" spans="1:16" ht="45">
      <c r="A134" s="6" t="s">
        <v>647</v>
      </c>
      <c r="B134" s="6" t="s">
        <v>68</v>
      </c>
      <c r="C134" s="7" t="s">
        <v>466</v>
      </c>
      <c r="D134" s="25" t="s">
        <v>369</v>
      </c>
      <c r="E134" s="8">
        <v>24</v>
      </c>
      <c r="F134" s="8">
        <v>51.62</v>
      </c>
      <c r="G134" s="8">
        <f t="shared" si="12"/>
        <v>1238.88</v>
      </c>
      <c r="H134" s="8">
        <f t="shared" si="13"/>
        <v>65.56</v>
      </c>
      <c r="I134" s="8">
        <f t="shared" si="14"/>
        <v>1573.44</v>
      </c>
      <c r="K134" s="69"/>
      <c r="L134" s="77"/>
      <c r="M134" s="78"/>
      <c r="N134" s="79"/>
      <c r="O134" s="92"/>
      <c r="P134" s="86"/>
    </row>
    <row r="135" spans="1:15" ht="45">
      <c r="A135" s="6" t="s">
        <v>735</v>
      </c>
      <c r="B135" s="6" t="s">
        <v>69</v>
      </c>
      <c r="C135" s="7" t="s">
        <v>467</v>
      </c>
      <c r="D135" s="25" t="s">
        <v>369</v>
      </c>
      <c r="E135" s="8">
        <v>30</v>
      </c>
      <c r="F135" s="8">
        <v>97.96</v>
      </c>
      <c r="G135" s="8">
        <f t="shared" si="12"/>
        <v>2938.8</v>
      </c>
      <c r="H135" s="8">
        <f t="shared" si="13"/>
        <v>124.41</v>
      </c>
      <c r="I135" s="8">
        <f t="shared" si="14"/>
        <v>3732.3</v>
      </c>
      <c r="K135" s="69"/>
      <c r="L135" s="77"/>
      <c r="M135" s="78"/>
      <c r="N135" s="79"/>
      <c r="O135" s="92"/>
    </row>
    <row r="136" spans="1:15" ht="45">
      <c r="A136" s="6" t="s">
        <v>852</v>
      </c>
      <c r="B136" s="6" t="s">
        <v>70</v>
      </c>
      <c r="C136" s="7" t="s">
        <v>468</v>
      </c>
      <c r="D136" s="25" t="s">
        <v>369</v>
      </c>
      <c r="E136" s="8">
        <v>6</v>
      </c>
      <c r="F136" s="8">
        <v>138.56</v>
      </c>
      <c r="G136" s="8">
        <f t="shared" si="12"/>
        <v>831.36</v>
      </c>
      <c r="H136" s="8">
        <f t="shared" si="13"/>
        <v>175.97</v>
      </c>
      <c r="I136" s="8">
        <f t="shared" si="14"/>
        <v>1055.82</v>
      </c>
      <c r="K136" s="69"/>
      <c r="L136" s="77"/>
      <c r="M136" s="78"/>
      <c r="N136" s="79"/>
      <c r="O136" s="92"/>
    </row>
    <row r="137" spans="1:15" ht="30">
      <c r="A137" s="6" t="s">
        <v>836</v>
      </c>
      <c r="B137" s="6" t="s">
        <v>323</v>
      </c>
      <c r="C137" s="7" t="s">
        <v>469</v>
      </c>
      <c r="D137" s="25" t="s">
        <v>365</v>
      </c>
      <c r="E137" s="8">
        <v>2</v>
      </c>
      <c r="F137" s="8">
        <v>60.79</v>
      </c>
      <c r="G137" s="8">
        <f t="shared" si="12"/>
        <v>121.58</v>
      </c>
      <c r="H137" s="8">
        <f t="shared" si="13"/>
        <v>77.2</v>
      </c>
      <c r="I137" s="8">
        <f t="shared" si="14"/>
        <v>154.4</v>
      </c>
      <c r="K137" s="69"/>
      <c r="L137" s="77"/>
      <c r="M137" s="78"/>
      <c r="N137" s="79"/>
      <c r="O137" s="92"/>
    </row>
    <row r="138" spans="1:15" ht="45">
      <c r="A138" s="6" t="s">
        <v>837</v>
      </c>
      <c r="B138" s="6" t="s">
        <v>71</v>
      </c>
      <c r="C138" s="7" t="s">
        <v>470</v>
      </c>
      <c r="D138" s="25" t="s">
        <v>365</v>
      </c>
      <c r="E138" s="8">
        <v>2</v>
      </c>
      <c r="F138" s="8">
        <v>155.84</v>
      </c>
      <c r="G138" s="8">
        <f t="shared" si="12"/>
        <v>311.68</v>
      </c>
      <c r="H138" s="8">
        <f t="shared" si="13"/>
        <v>197.92</v>
      </c>
      <c r="I138" s="8">
        <f t="shared" si="14"/>
        <v>395.84</v>
      </c>
      <c r="K138" s="69"/>
      <c r="L138" s="69"/>
      <c r="M138" s="69"/>
      <c r="N138" s="69"/>
      <c r="O138" s="69"/>
    </row>
    <row r="139" spans="1:9" ht="45">
      <c r="A139" s="6" t="s">
        <v>838</v>
      </c>
      <c r="B139" s="6" t="s">
        <v>72</v>
      </c>
      <c r="C139" s="7" t="s">
        <v>471</v>
      </c>
      <c r="D139" s="25" t="s">
        <v>365</v>
      </c>
      <c r="E139" s="8">
        <v>2</v>
      </c>
      <c r="F139" s="8">
        <v>198.13</v>
      </c>
      <c r="G139" s="8">
        <f t="shared" si="12"/>
        <v>396.26</v>
      </c>
      <c r="H139" s="8">
        <f t="shared" si="13"/>
        <v>251.63</v>
      </c>
      <c r="I139" s="8">
        <f t="shared" si="14"/>
        <v>503.26</v>
      </c>
    </row>
    <row r="140" spans="1:9" ht="45">
      <c r="A140" s="6" t="s">
        <v>839</v>
      </c>
      <c r="B140" s="6" t="s">
        <v>73</v>
      </c>
      <c r="C140" s="7" t="s">
        <v>472</v>
      </c>
      <c r="D140" s="25" t="s">
        <v>365</v>
      </c>
      <c r="E140" s="8">
        <v>3</v>
      </c>
      <c r="F140" s="8">
        <v>431.73</v>
      </c>
      <c r="G140" s="8">
        <f t="shared" si="12"/>
        <v>1295.19</v>
      </c>
      <c r="H140" s="8">
        <f t="shared" si="13"/>
        <v>548.3</v>
      </c>
      <c r="I140" s="8">
        <f t="shared" si="14"/>
        <v>1644.9</v>
      </c>
    </row>
    <row r="141" spans="1:9" ht="15">
      <c r="A141" s="9"/>
      <c r="B141" s="9"/>
      <c r="C141" s="10" t="s">
        <v>459</v>
      </c>
      <c r="D141" s="26"/>
      <c r="E141" s="11"/>
      <c r="F141" s="11"/>
      <c r="G141" s="11">
        <f>SUM(G128:G140)</f>
        <v>12430.43</v>
      </c>
      <c r="H141" s="11"/>
      <c r="I141" s="11">
        <f>SUM(I128:I140)</f>
        <v>15786.99</v>
      </c>
    </row>
    <row r="142" spans="1:9" ht="15">
      <c r="A142" s="3" t="s">
        <v>648</v>
      </c>
      <c r="B142" s="3"/>
      <c r="C142" s="4" t="s">
        <v>474</v>
      </c>
      <c r="D142" s="27"/>
      <c r="E142" s="12"/>
      <c r="F142" s="12"/>
      <c r="G142" s="12"/>
      <c r="H142" s="12"/>
      <c r="I142" s="12"/>
    </row>
    <row r="143" spans="1:16" ht="30">
      <c r="A143" s="6" t="s">
        <v>649</v>
      </c>
      <c r="B143" s="13" t="s">
        <v>74</v>
      </c>
      <c r="C143" s="7" t="s">
        <v>475</v>
      </c>
      <c r="D143" s="25" t="s">
        <v>369</v>
      </c>
      <c r="E143" s="8">
        <v>226</v>
      </c>
      <c r="F143" s="8">
        <v>7.49</v>
      </c>
      <c r="G143" s="8">
        <f>F143*E143</f>
        <v>1692.74</v>
      </c>
      <c r="H143" s="8">
        <f>F143*1.27</f>
        <v>9.51</v>
      </c>
      <c r="I143" s="8">
        <f>H143*E143</f>
        <v>2149.26</v>
      </c>
      <c r="K143" s="76"/>
      <c r="L143" s="87"/>
      <c r="M143" s="109"/>
      <c r="N143" s="84"/>
      <c r="O143" s="79"/>
      <c r="P143" s="69"/>
    </row>
    <row r="144" spans="1:16" ht="30">
      <c r="A144" s="6" t="s">
        <v>650</v>
      </c>
      <c r="B144" s="6" t="s">
        <v>75</v>
      </c>
      <c r="C144" s="7" t="s">
        <v>476</v>
      </c>
      <c r="D144" s="25" t="s">
        <v>369</v>
      </c>
      <c r="E144" s="8">
        <v>6</v>
      </c>
      <c r="F144" s="8">
        <v>8.31</v>
      </c>
      <c r="G144" s="8">
        <f aca="true" t="shared" si="15" ref="G144:G185">F144*E144</f>
        <v>49.86</v>
      </c>
      <c r="H144" s="8">
        <f aca="true" t="shared" si="16" ref="H144:H185">F144*1.27</f>
        <v>10.55</v>
      </c>
      <c r="I144" s="8">
        <f aca="true" t="shared" si="17" ref="I144:I185">H144*E144</f>
        <v>63.3</v>
      </c>
      <c r="K144" s="69"/>
      <c r="L144" s="87"/>
      <c r="M144" s="109"/>
      <c r="N144" s="84"/>
      <c r="O144" s="79"/>
      <c r="P144" s="69"/>
    </row>
    <row r="145" spans="1:16" ht="45">
      <c r="A145" s="6" t="s">
        <v>651</v>
      </c>
      <c r="B145" s="13" t="s">
        <v>76</v>
      </c>
      <c r="C145" s="7" t="s">
        <v>477</v>
      </c>
      <c r="D145" s="25" t="s">
        <v>369</v>
      </c>
      <c r="E145" s="8">
        <v>400</v>
      </c>
      <c r="F145" s="8">
        <v>13.21</v>
      </c>
      <c r="G145" s="8">
        <f t="shared" si="15"/>
        <v>5284</v>
      </c>
      <c r="H145" s="8">
        <f t="shared" si="16"/>
        <v>16.78</v>
      </c>
      <c r="I145" s="8">
        <f t="shared" si="17"/>
        <v>6712</v>
      </c>
      <c r="K145" s="76"/>
      <c r="L145" s="87"/>
      <c r="M145" s="109"/>
      <c r="N145" s="84"/>
      <c r="O145" s="79"/>
      <c r="P145" s="69"/>
    </row>
    <row r="146" spans="1:16" ht="30">
      <c r="A146" s="6" t="s">
        <v>652</v>
      </c>
      <c r="B146" s="6" t="s">
        <v>77</v>
      </c>
      <c r="C146" s="7" t="s">
        <v>478</v>
      </c>
      <c r="D146" s="25" t="s">
        <v>369</v>
      </c>
      <c r="E146" s="8">
        <v>86</v>
      </c>
      <c r="F146" s="8">
        <v>16.24</v>
      </c>
      <c r="G146" s="8">
        <f t="shared" si="15"/>
        <v>1396.64</v>
      </c>
      <c r="H146" s="8">
        <f t="shared" si="16"/>
        <v>20.62</v>
      </c>
      <c r="I146" s="8">
        <f t="shared" si="17"/>
        <v>1773.32</v>
      </c>
      <c r="K146" s="69"/>
      <c r="L146" s="87"/>
      <c r="M146" s="109"/>
      <c r="N146" s="84"/>
      <c r="O146" s="79"/>
      <c r="P146" s="69"/>
    </row>
    <row r="147" spans="1:16" ht="30">
      <c r="A147" s="6" t="s">
        <v>653</v>
      </c>
      <c r="B147" s="13" t="s">
        <v>78</v>
      </c>
      <c r="C147" s="7" t="s">
        <v>479</v>
      </c>
      <c r="D147" s="25" t="s">
        <v>365</v>
      </c>
      <c r="E147" s="8">
        <v>30</v>
      </c>
      <c r="F147" s="8">
        <v>9.45</v>
      </c>
      <c r="G147" s="8">
        <f t="shared" si="15"/>
        <v>283.5</v>
      </c>
      <c r="H147" s="8">
        <f t="shared" si="16"/>
        <v>12</v>
      </c>
      <c r="I147" s="8">
        <f t="shared" si="17"/>
        <v>360</v>
      </c>
      <c r="K147" s="76"/>
      <c r="L147" s="87"/>
      <c r="M147" s="109"/>
      <c r="N147" s="84"/>
      <c r="O147" s="79"/>
      <c r="P147" s="69"/>
    </row>
    <row r="148" spans="1:16" ht="30">
      <c r="A148" s="6" t="s">
        <v>654</v>
      </c>
      <c r="B148" s="13" t="s">
        <v>79</v>
      </c>
      <c r="C148" s="7" t="s">
        <v>480</v>
      </c>
      <c r="D148" s="25" t="s">
        <v>365</v>
      </c>
      <c r="E148" s="8">
        <v>6</v>
      </c>
      <c r="F148" s="8">
        <v>15.42</v>
      </c>
      <c r="G148" s="8">
        <f t="shared" si="15"/>
        <v>92.52</v>
      </c>
      <c r="H148" s="8">
        <f t="shared" si="16"/>
        <v>19.58</v>
      </c>
      <c r="I148" s="8">
        <f t="shared" si="17"/>
        <v>117.48</v>
      </c>
      <c r="K148" s="76"/>
      <c r="L148" s="87"/>
      <c r="M148" s="109"/>
      <c r="N148" s="84"/>
      <c r="O148" s="79"/>
      <c r="P148" s="69"/>
    </row>
    <row r="149" spans="1:16" ht="30">
      <c r="A149" s="6" t="s">
        <v>655</v>
      </c>
      <c r="B149" s="13" t="s">
        <v>80</v>
      </c>
      <c r="C149" s="7" t="s">
        <v>481</v>
      </c>
      <c r="D149" s="25" t="s">
        <v>365</v>
      </c>
      <c r="E149" s="8">
        <v>6</v>
      </c>
      <c r="F149" s="8">
        <v>10.29</v>
      </c>
      <c r="G149" s="8">
        <f t="shared" si="15"/>
        <v>61.74</v>
      </c>
      <c r="H149" s="8">
        <f t="shared" si="16"/>
        <v>13.07</v>
      </c>
      <c r="I149" s="8">
        <f t="shared" si="17"/>
        <v>78.42</v>
      </c>
      <c r="K149" s="76"/>
      <c r="L149" s="87"/>
      <c r="M149" s="109"/>
      <c r="N149" s="84"/>
      <c r="O149" s="79"/>
      <c r="P149" s="69"/>
    </row>
    <row r="150" spans="1:16" ht="15">
      <c r="A150" s="6" t="s">
        <v>656</v>
      </c>
      <c r="B150" s="13" t="s">
        <v>81</v>
      </c>
      <c r="C150" s="66" t="s">
        <v>0</v>
      </c>
      <c r="D150" s="67" t="s">
        <v>365</v>
      </c>
      <c r="E150" s="57">
        <v>1</v>
      </c>
      <c r="F150" s="8">
        <v>22.48</v>
      </c>
      <c r="G150" s="8">
        <f t="shared" si="15"/>
        <v>22.48</v>
      </c>
      <c r="H150" s="8">
        <f t="shared" si="16"/>
        <v>28.55</v>
      </c>
      <c r="I150" s="8">
        <f t="shared" si="17"/>
        <v>28.55</v>
      </c>
      <c r="K150" s="76"/>
      <c r="L150" s="87"/>
      <c r="M150" s="88"/>
      <c r="N150" s="84"/>
      <c r="O150" s="79"/>
      <c r="P150" s="69"/>
    </row>
    <row r="151" spans="1:16" ht="30">
      <c r="A151" s="6" t="s">
        <v>657</v>
      </c>
      <c r="B151" s="13" t="s">
        <v>82</v>
      </c>
      <c r="C151" s="7" t="s">
        <v>482</v>
      </c>
      <c r="D151" s="25" t="s">
        <v>365</v>
      </c>
      <c r="E151" s="8">
        <v>136</v>
      </c>
      <c r="F151" s="8">
        <v>2.66</v>
      </c>
      <c r="G151" s="8">
        <f t="shared" si="15"/>
        <v>361.76</v>
      </c>
      <c r="H151" s="8">
        <f t="shared" si="16"/>
        <v>3.38</v>
      </c>
      <c r="I151" s="8">
        <f t="shared" si="17"/>
        <v>459.68</v>
      </c>
      <c r="K151" s="69"/>
      <c r="L151" s="87"/>
      <c r="M151" s="109"/>
      <c r="N151" s="84"/>
      <c r="O151" s="69"/>
      <c r="P151" s="69"/>
    </row>
    <row r="152" spans="1:16" ht="30">
      <c r="A152" s="6" t="s">
        <v>658</v>
      </c>
      <c r="B152" s="13" t="s">
        <v>83</v>
      </c>
      <c r="C152" s="7" t="s">
        <v>483</v>
      </c>
      <c r="D152" s="25" t="s">
        <v>365</v>
      </c>
      <c r="E152" s="8">
        <v>25</v>
      </c>
      <c r="F152" s="8">
        <v>4.98</v>
      </c>
      <c r="G152" s="8">
        <f t="shared" si="15"/>
        <v>124.5</v>
      </c>
      <c r="H152" s="8">
        <f t="shared" si="16"/>
        <v>6.32</v>
      </c>
      <c r="I152" s="8">
        <f t="shared" si="17"/>
        <v>158</v>
      </c>
      <c r="K152" s="76"/>
      <c r="L152" s="87"/>
      <c r="M152" s="109"/>
      <c r="N152" s="84"/>
      <c r="O152" s="79"/>
      <c r="P152" s="69"/>
    </row>
    <row r="153" spans="1:16" ht="15">
      <c r="A153" s="6" t="s">
        <v>659</v>
      </c>
      <c r="B153" s="6" t="s">
        <v>84</v>
      </c>
      <c r="C153" s="7" t="s">
        <v>484</v>
      </c>
      <c r="D153" s="25" t="s">
        <v>365</v>
      </c>
      <c r="E153" s="8">
        <v>3</v>
      </c>
      <c r="F153" s="8">
        <v>7.54</v>
      </c>
      <c r="G153" s="8">
        <f t="shared" si="15"/>
        <v>22.62</v>
      </c>
      <c r="H153" s="8">
        <f t="shared" si="16"/>
        <v>9.58</v>
      </c>
      <c r="I153" s="8">
        <f t="shared" si="17"/>
        <v>28.74</v>
      </c>
      <c r="K153" s="76"/>
      <c r="L153" s="87"/>
      <c r="M153" s="109"/>
      <c r="N153" s="84"/>
      <c r="O153" s="79"/>
      <c r="P153" s="69"/>
    </row>
    <row r="154" spans="1:16" ht="30">
      <c r="A154" s="6" t="s">
        <v>660</v>
      </c>
      <c r="B154" s="13" t="s">
        <v>87</v>
      </c>
      <c r="C154" s="7" t="s">
        <v>1</v>
      </c>
      <c r="D154" s="38" t="s">
        <v>365</v>
      </c>
      <c r="E154" s="8">
        <v>1</v>
      </c>
      <c r="F154" s="8">
        <v>15.9</v>
      </c>
      <c r="G154" s="8">
        <f t="shared" si="15"/>
        <v>15.9</v>
      </c>
      <c r="H154" s="8">
        <f t="shared" si="16"/>
        <v>20.19</v>
      </c>
      <c r="I154" s="8">
        <f t="shared" si="17"/>
        <v>20.19</v>
      </c>
      <c r="K154" s="76"/>
      <c r="L154" s="87"/>
      <c r="M154" s="109"/>
      <c r="N154" s="84"/>
      <c r="O154" s="79"/>
      <c r="P154" s="69"/>
    </row>
    <row r="155" spans="1:16" ht="30">
      <c r="A155" s="6" t="s">
        <v>763</v>
      </c>
      <c r="B155" s="13" t="s">
        <v>86</v>
      </c>
      <c r="C155" s="7" t="s">
        <v>2</v>
      </c>
      <c r="D155" s="38" t="s">
        <v>365</v>
      </c>
      <c r="E155" s="57">
        <v>10</v>
      </c>
      <c r="F155" s="8">
        <v>15.4</v>
      </c>
      <c r="G155" s="8">
        <f t="shared" si="15"/>
        <v>154</v>
      </c>
      <c r="H155" s="8">
        <f t="shared" si="16"/>
        <v>19.56</v>
      </c>
      <c r="I155" s="8">
        <f t="shared" si="17"/>
        <v>195.6</v>
      </c>
      <c r="K155" s="76"/>
      <c r="L155" s="87"/>
      <c r="M155" s="109"/>
      <c r="N155" s="84"/>
      <c r="O155" s="79"/>
      <c r="P155" s="69"/>
    </row>
    <row r="156" spans="1:16" ht="30">
      <c r="A156" s="6" t="s">
        <v>840</v>
      </c>
      <c r="B156" s="13" t="s">
        <v>85</v>
      </c>
      <c r="C156" s="7" t="s">
        <v>485</v>
      </c>
      <c r="D156" s="25" t="s">
        <v>365</v>
      </c>
      <c r="E156" s="8">
        <v>47</v>
      </c>
      <c r="F156" s="8">
        <v>18.24</v>
      </c>
      <c r="G156" s="8">
        <f t="shared" si="15"/>
        <v>857.28</v>
      </c>
      <c r="H156" s="8">
        <f t="shared" si="16"/>
        <v>23.16</v>
      </c>
      <c r="I156" s="8">
        <f t="shared" si="17"/>
        <v>1088.52</v>
      </c>
      <c r="K156" s="69"/>
      <c r="L156" s="87"/>
      <c r="M156" s="109"/>
      <c r="N156" s="84"/>
      <c r="O156" s="79"/>
      <c r="P156" s="69"/>
    </row>
    <row r="157" spans="1:16" ht="30">
      <c r="A157" s="6" t="s">
        <v>841</v>
      </c>
      <c r="B157" s="13" t="s">
        <v>88</v>
      </c>
      <c r="C157" s="7" t="s">
        <v>486</v>
      </c>
      <c r="D157" s="25" t="s">
        <v>365</v>
      </c>
      <c r="E157" s="8">
        <v>1</v>
      </c>
      <c r="F157" s="8">
        <v>20.61</v>
      </c>
      <c r="G157" s="8">
        <f t="shared" si="15"/>
        <v>20.61</v>
      </c>
      <c r="H157" s="8">
        <f t="shared" si="16"/>
        <v>26.17</v>
      </c>
      <c r="I157" s="8">
        <f t="shared" si="17"/>
        <v>26.17</v>
      </c>
      <c r="K157" s="69"/>
      <c r="L157" s="87"/>
      <c r="M157" s="109"/>
      <c r="N157" s="84"/>
      <c r="O157" s="69"/>
      <c r="P157" s="69"/>
    </row>
    <row r="158" spans="1:16" ht="30">
      <c r="A158" s="6" t="s">
        <v>842</v>
      </c>
      <c r="B158" s="13" t="s">
        <v>89</v>
      </c>
      <c r="C158" s="7" t="s">
        <v>487</v>
      </c>
      <c r="D158" s="25" t="s">
        <v>365</v>
      </c>
      <c r="E158" s="8">
        <v>100</v>
      </c>
      <c r="F158" s="8">
        <v>15.74</v>
      </c>
      <c r="G158" s="8">
        <f t="shared" si="15"/>
        <v>1574</v>
      </c>
      <c r="H158" s="8">
        <f t="shared" si="16"/>
        <v>19.99</v>
      </c>
      <c r="I158" s="8">
        <f t="shared" si="17"/>
        <v>1999</v>
      </c>
      <c r="K158" s="69"/>
      <c r="L158" s="87"/>
      <c r="M158" s="88"/>
      <c r="N158" s="84"/>
      <c r="O158" s="69"/>
      <c r="P158" s="69"/>
    </row>
    <row r="159" spans="1:16" ht="30">
      <c r="A159" s="6" t="s">
        <v>843</v>
      </c>
      <c r="B159" s="6" t="s">
        <v>90</v>
      </c>
      <c r="C159" s="7" t="s">
        <v>488</v>
      </c>
      <c r="D159" s="25" t="s">
        <v>365</v>
      </c>
      <c r="E159" s="8">
        <v>6</v>
      </c>
      <c r="F159" s="8">
        <v>20.34</v>
      </c>
      <c r="G159" s="8">
        <f t="shared" si="15"/>
        <v>122.04</v>
      </c>
      <c r="H159" s="8">
        <f t="shared" si="16"/>
        <v>25.83</v>
      </c>
      <c r="I159" s="8">
        <f t="shared" si="17"/>
        <v>154.98</v>
      </c>
      <c r="K159" s="76"/>
      <c r="L159" s="87"/>
      <c r="M159" s="109"/>
      <c r="N159" s="84"/>
      <c r="O159" s="79"/>
      <c r="P159" s="69"/>
    </row>
    <row r="160" spans="1:16" ht="30">
      <c r="A160" s="6" t="s">
        <v>844</v>
      </c>
      <c r="B160" s="13" t="s">
        <v>91</v>
      </c>
      <c r="C160" s="7" t="s">
        <v>489</v>
      </c>
      <c r="D160" s="25" t="s">
        <v>365</v>
      </c>
      <c r="E160" s="8">
        <v>18</v>
      </c>
      <c r="F160" s="8">
        <v>19.37</v>
      </c>
      <c r="G160" s="8">
        <f t="shared" si="15"/>
        <v>348.66</v>
      </c>
      <c r="H160" s="8">
        <f t="shared" si="16"/>
        <v>24.6</v>
      </c>
      <c r="I160" s="8">
        <f t="shared" si="17"/>
        <v>442.8</v>
      </c>
      <c r="K160" s="76"/>
      <c r="L160" s="87"/>
      <c r="M160" s="109"/>
      <c r="N160" s="84"/>
      <c r="O160" s="79"/>
      <c r="P160" s="69"/>
    </row>
    <row r="161" spans="1:16" ht="30">
      <c r="A161" s="6" t="s">
        <v>845</v>
      </c>
      <c r="B161" s="6" t="s">
        <v>323</v>
      </c>
      <c r="C161" s="66" t="s">
        <v>3</v>
      </c>
      <c r="D161" s="67" t="s">
        <v>365</v>
      </c>
      <c r="E161" s="57">
        <v>12</v>
      </c>
      <c r="F161" s="8">
        <v>19.54</v>
      </c>
      <c r="G161" s="8">
        <f t="shared" si="15"/>
        <v>234.48</v>
      </c>
      <c r="H161" s="8">
        <f t="shared" si="16"/>
        <v>24.82</v>
      </c>
      <c r="I161" s="8">
        <f t="shared" si="17"/>
        <v>297.84</v>
      </c>
      <c r="K161" s="76"/>
      <c r="L161" s="87"/>
      <c r="M161" s="109"/>
      <c r="N161" s="84"/>
      <c r="O161" s="79"/>
      <c r="P161" s="69"/>
    </row>
    <row r="162" spans="1:16" ht="45">
      <c r="A162" s="6" t="s">
        <v>846</v>
      </c>
      <c r="B162" s="6" t="s">
        <v>323</v>
      </c>
      <c r="C162" s="7" t="s">
        <v>206</v>
      </c>
      <c r="D162" s="25" t="s">
        <v>365</v>
      </c>
      <c r="E162" s="8">
        <v>76</v>
      </c>
      <c r="F162" s="8">
        <v>19.79</v>
      </c>
      <c r="G162" s="8">
        <f t="shared" si="15"/>
        <v>1504.04</v>
      </c>
      <c r="H162" s="8">
        <f t="shared" si="16"/>
        <v>25.13</v>
      </c>
      <c r="I162" s="8">
        <f t="shared" si="17"/>
        <v>1909.88</v>
      </c>
      <c r="K162" s="76"/>
      <c r="L162" s="87"/>
      <c r="M162" s="109"/>
      <c r="N162" s="84"/>
      <c r="O162" s="79"/>
      <c r="P162" s="69"/>
    </row>
    <row r="163" spans="1:16" ht="30">
      <c r="A163" s="6" t="s">
        <v>847</v>
      </c>
      <c r="B163" s="6" t="s">
        <v>92</v>
      </c>
      <c r="C163" s="7" t="s">
        <v>4</v>
      </c>
      <c r="D163" s="38" t="s">
        <v>365</v>
      </c>
      <c r="E163" s="8">
        <v>2</v>
      </c>
      <c r="F163" s="8">
        <v>17.07</v>
      </c>
      <c r="G163" s="8">
        <f t="shared" si="15"/>
        <v>34.14</v>
      </c>
      <c r="H163" s="8">
        <f t="shared" si="16"/>
        <v>21.68</v>
      </c>
      <c r="I163" s="8">
        <f t="shared" si="17"/>
        <v>43.36</v>
      </c>
      <c r="K163" s="76"/>
      <c r="L163" s="87"/>
      <c r="M163" s="109"/>
      <c r="N163" s="84"/>
      <c r="O163" s="79"/>
      <c r="P163" s="69"/>
    </row>
    <row r="164" spans="1:16" ht="15">
      <c r="A164" s="6" t="s">
        <v>848</v>
      </c>
      <c r="B164" s="13" t="s">
        <v>93</v>
      </c>
      <c r="C164" s="7" t="s">
        <v>492</v>
      </c>
      <c r="D164" s="25" t="s">
        <v>369</v>
      </c>
      <c r="E164" s="8">
        <v>30</v>
      </c>
      <c r="F164" s="8">
        <v>25.9</v>
      </c>
      <c r="G164" s="8">
        <f t="shared" si="15"/>
        <v>777</v>
      </c>
      <c r="H164" s="8">
        <f t="shared" si="16"/>
        <v>32.89</v>
      </c>
      <c r="I164" s="8">
        <f t="shared" si="17"/>
        <v>986.7</v>
      </c>
      <c r="K164" s="69"/>
      <c r="L164" s="87"/>
      <c r="M164" s="109"/>
      <c r="N164" s="84"/>
      <c r="O164" s="79"/>
      <c r="P164" s="69"/>
    </row>
    <row r="165" spans="1:16" ht="90">
      <c r="A165" s="6" t="s">
        <v>849</v>
      </c>
      <c r="B165" s="6"/>
      <c r="C165" s="7" t="s">
        <v>493</v>
      </c>
      <c r="D165" s="25"/>
      <c r="E165" s="8"/>
      <c r="F165" s="8"/>
      <c r="G165" s="8"/>
      <c r="H165" s="8"/>
      <c r="I165" s="8"/>
      <c r="K165" s="69"/>
      <c r="L165" s="87"/>
      <c r="M165" s="109"/>
      <c r="N165" s="84"/>
      <c r="O165" s="79"/>
      <c r="P165" s="69"/>
    </row>
    <row r="166" spans="1:16" ht="15">
      <c r="A166" s="6" t="s">
        <v>334</v>
      </c>
      <c r="B166" s="6" t="s">
        <v>94</v>
      </c>
      <c r="C166" s="7" t="s">
        <v>494</v>
      </c>
      <c r="D166" s="25" t="s">
        <v>369</v>
      </c>
      <c r="E166" s="8">
        <v>3100</v>
      </c>
      <c r="F166" s="8">
        <v>2.87</v>
      </c>
      <c r="G166" s="8">
        <f t="shared" si="15"/>
        <v>8897</v>
      </c>
      <c r="H166" s="8">
        <f t="shared" si="16"/>
        <v>3.64</v>
      </c>
      <c r="I166" s="8">
        <f t="shared" si="17"/>
        <v>11284</v>
      </c>
      <c r="K166" s="69"/>
      <c r="L166" s="87"/>
      <c r="M166" s="109"/>
      <c r="N166" s="84"/>
      <c r="O166" s="79"/>
      <c r="P166" s="69"/>
    </row>
    <row r="167" spans="1:16" ht="15">
      <c r="A167" s="6" t="s">
        <v>335</v>
      </c>
      <c r="B167" s="6" t="s">
        <v>95</v>
      </c>
      <c r="C167" s="7" t="s">
        <v>495</v>
      </c>
      <c r="D167" s="25" t="s">
        <v>369</v>
      </c>
      <c r="E167" s="8">
        <v>3815</v>
      </c>
      <c r="F167" s="8">
        <v>3.66</v>
      </c>
      <c r="G167" s="8">
        <f t="shared" si="15"/>
        <v>13962.9</v>
      </c>
      <c r="H167" s="8">
        <f t="shared" si="16"/>
        <v>4.65</v>
      </c>
      <c r="I167" s="8">
        <f t="shared" si="17"/>
        <v>17739.75</v>
      </c>
      <c r="K167" s="76"/>
      <c r="L167" s="87"/>
      <c r="M167" s="109"/>
      <c r="N167" s="84"/>
      <c r="O167" s="79"/>
      <c r="P167" s="69"/>
    </row>
    <row r="168" spans="1:16" ht="15">
      <c r="A168" s="6" t="s">
        <v>336</v>
      </c>
      <c r="B168" s="6" t="s">
        <v>96</v>
      </c>
      <c r="C168" s="7" t="s">
        <v>496</v>
      </c>
      <c r="D168" s="25" t="s">
        <v>369</v>
      </c>
      <c r="E168" s="8">
        <v>238</v>
      </c>
      <c r="F168" s="8">
        <v>4.5</v>
      </c>
      <c r="G168" s="8">
        <f t="shared" si="15"/>
        <v>1071</v>
      </c>
      <c r="H168" s="8">
        <f t="shared" si="16"/>
        <v>5.72</v>
      </c>
      <c r="I168" s="8">
        <f t="shared" si="17"/>
        <v>1361.36</v>
      </c>
      <c r="K168" s="69"/>
      <c r="L168" s="87"/>
      <c r="M168" s="109"/>
      <c r="N168" s="84"/>
      <c r="O168" s="79"/>
      <c r="P168" s="69"/>
    </row>
    <row r="169" spans="1:16" ht="45">
      <c r="A169" s="6" t="s">
        <v>337</v>
      </c>
      <c r="B169" s="6" t="s">
        <v>97</v>
      </c>
      <c r="C169" s="7" t="s">
        <v>54</v>
      </c>
      <c r="D169" s="25" t="s">
        <v>369</v>
      </c>
      <c r="E169" s="8">
        <v>29</v>
      </c>
      <c r="F169" s="8">
        <v>75.26</v>
      </c>
      <c r="G169" s="8">
        <f t="shared" si="15"/>
        <v>2182.54</v>
      </c>
      <c r="H169" s="8">
        <f t="shared" si="16"/>
        <v>95.58</v>
      </c>
      <c r="I169" s="8">
        <f t="shared" si="17"/>
        <v>2771.82</v>
      </c>
      <c r="K169" s="69"/>
      <c r="L169" s="87"/>
      <c r="M169" s="109"/>
      <c r="N169" s="84"/>
      <c r="O169" s="79"/>
      <c r="P169" s="69"/>
    </row>
    <row r="170" spans="1:16" ht="45">
      <c r="A170" s="6" t="s">
        <v>338</v>
      </c>
      <c r="B170" s="6" t="s">
        <v>98</v>
      </c>
      <c r="C170" s="7" t="s">
        <v>5</v>
      </c>
      <c r="D170" s="25" t="s">
        <v>369</v>
      </c>
      <c r="E170" s="8">
        <v>46</v>
      </c>
      <c r="F170" s="8">
        <v>73.83</v>
      </c>
      <c r="G170" s="8">
        <f t="shared" si="15"/>
        <v>3396.18</v>
      </c>
      <c r="H170" s="8">
        <f t="shared" si="16"/>
        <v>93.76</v>
      </c>
      <c r="I170" s="8">
        <f t="shared" si="17"/>
        <v>4312.96</v>
      </c>
      <c r="K170" s="69"/>
      <c r="L170" s="87"/>
      <c r="M170" s="109"/>
      <c r="N170" s="84"/>
      <c r="O170" s="79"/>
      <c r="P170" s="69"/>
    </row>
    <row r="171" spans="1:16" ht="30">
      <c r="A171" s="6" t="s">
        <v>339</v>
      </c>
      <c r="B171" s="6" t="s">
        <v>99</v>
      </c>
      <c r="C171" s="7" t="s">
        <v>344</v>
      </c>
      <c r="D171" s="38" t="s">
        <v>369</v>
      </c>
      <c r="E171" s="8">
        <v>21</v>
      </c>
      <c r="F171" s="8">
        <v>15.16</v>
      </c>
      <c r="G171" s="8">
        <f t="shared" si="15"/>
        <v>318.36</v>
      </c>
      <c r="H171" s="8">
        <f t="shared" si="16"/>
        <v>19.25</v>
      </c>
      <c r="I171" s="8">
        <f t="shared" si="17"/>
        <v>404.25</v>
      </c>
      <c r="K171" s="69"/>
      <c r="L171" s="87"/>
      <c r="M171" s="109"/>
      <c r="N171" s="84"/>
      <c r="O171" s="79"/>
      <c r="P171" s="69"/>
    </row>
    <row r="172" spans="1:16" ht="185.25" customHeight="1">
      <c r="A172" s="6" t="s">
        <v>340</v>
      </c>
      <c r="B172" s="6" t="s">
        <v>323</v>
      </c>
      <c r="C172" s="7" t="s">
        <v>55</v>
      </c>
      <c r="D172" s="25" t="s">
        <v>365</v>
      </c>
      <c r="E172" s="8">
        <v>46</v>
      </c>
      <c r="F172" s="8">
        <v>204.93</v>
      </c>
      <c r="G172" s="8">
        <f t="shared" si="15"/>
        <v>9426.78</v>
      </c>
      <c r="H172" s="8">
        <f t="shared" si="16"/>
        <v>260.26</v>
      </c>
      <c r="I172" s="8">
        <f t="shared" si="17"/>
        <v>11971.96</v>
      </c>
      <c r="K172" s="69"/>
      <c r="L172" s="87"/>
      <c r="M172" s="109"/>
      <c r="N172" s="84"/>
      <c r="O172" s="79"/>
      <c r="P172" s="69"/>
    </row>
    <row r="173" spans="1:16" ht="170.25" customHeight="1">
      <c r="A173" s="6" t="s">
        <v>341</v>
      </c>
      <c r="B173" s="6" t="s">
        <v>323</v>
      </c>
      <c r="C173" s="7" t="s">
        <v>203</v>
      </c>
      <c r="D173" s="25" t="s">
        <v>365</v>
      </c>
      <c r="E173" s="8">
        <v>11</v>
      </c>
      <c r="F173" s="8">
        <v>182.25</v>
      </c>
      <c r="G173" s="8">
        <f t="shared" si="15"/>
        <v>2004.75</v>
      </c>
      <c r="H173" s="8">
        <f t="shared" si="16"/>
        <v>231.46</v>
      </c>
      <c r="I173" s="8">
        <f t="shared" si="17"/>
        <v>2546.06</v>
      </c>
      <c r="K173" s="69"/>
      <c r="L173" s="87"/>
      <c r="M173" s="109"/>
      <c r="N173" s="84"/>
      <c r="O173" s="79"/>
      <c r="P173" s="69"/>
    </row>
    <row r="174" spans="1:16" ht="173.25" customHeight="1">
      <c r="A174" s="6" t="s">
        <v>342</v>
      </c>
      <c r="B174" s="6" t="s">
        <v>323</v>
      </c>
      <c r="C174" s="7" t="s">
        <v>204</v>
      </c>
      <c r="D174" s="25" t="s">
        <v>365</v>
      </c>
      <c r="E174" s="8">
        <v>19</v>
      </c>
      <c r="F174" s="8">
        <v>141.41</v>
      </c>
      <c r="G174" s="8">
        <f t="shared" si="15"/>
        <v>2686.79</v>
      </c>
      <c r="H174" s="8">
        <f t="shared" si="16"/>
        <v>179.59</v>
      </c>
      <c r="I174" s="8">
        <f t="shared" si="17"/>
        <v>3412.21</v>
      </c>
      <c r="K174" s="69"/>
      <c r="L174" s="87"/>
      <c r="M174" s="109"/>
      <c r="N174" s="84"/>
      <c r="O174" s="79"/>
      <c r="P174" s="69"/>
    </row>
    <row r="175" spans="1:16" ht="173.25" customHeight="1">
      <c r="A175" s="6" t="s">
        <v>207</v>
      </c>
      <c r="B175" s="6" t="s">
        <v>323</v>
      </c>
      <c r="C175" s="7" t="s">
        <v>332</v>
      </c>
      <c r="D175" s="25" t="s">
        <v>365</v>
      </c>
      <c r="E175" s="8">
        <v>23</v>
      </c>
      <c r="F175" s="8">
        <v>170.9</v>
      </c>
      <c r="G175" s="8">
        <f t="shared" si="15"/>
        <v>3930.7</v>
      </c>
      <c r="H175" s="8">
        <f t="shared" si="16"/>
        <v>217.04</v>
      </c>
      <c r="I175" s="8">
        <f t="shared" si="17"/>
        <v>4991.92</v>
      </c>
      <c r="K175" s="69"/>
      <c r="L175" s="87"/>
      <c r="M175" s="109"/>
      <c r="N175" s="84"/>
      <c r="O175" s="79"/>
      <c r="P175" s="69"/>
    </row>
    <row r="176" spans="1:16" ht="45">
      <c r="A176" s="6" t="s">
        <v>208</v>
      </c>
      <c r="B176" s="6" t="s">
        <v>323</v>
      </c>
      <c r="C176" s="7" t="s">
        <v>497</v>
      </c>
      <c r="D176" s="25" t="s">
        <v>365</v>
      </c>
      <c r="E176" s="8">
        <v>129</v>
      </c>
      <c r="F176" s="8">
        <v>4.81</v>
      </c>
      <c r="G176" s="8">
        <f t="shared" si="15"/>
        <v>620.49</v>
      </c>
      <c r="H176" s="8">
        <f t="shared" si="16"/>
        <v>6.11</v>
      </c>
      <c r="I176" s="8">
        <f t="shared" si="17"/>
        <v>788.19</v>
      </c>
      <c r="K176" s="69"/>
      <c r="L176" s="87"/>
      <c r="M176" s="109"/>
      <c r="N176" s="84"/>
      <c r="O176" s="79"/>
      <c r="P176" s="69"/>
    </row>
    <row r="177" spans="1:16" ht="45">
      <c r="A177" s="6" t="s">
        <v>209</v>
      </c>
      <c r="B177" s="6" t="s">
        <v>323</v>
      </c>
      <c r="C177" s="7" t="s">
        <v>498</v>
      </c>
      <c r="D177" s="25" t="s">
        <v>365</v>
      </c>
      <c r="E177" s="8">
        <v>25</v>
      </c>
      <c r="F177" s="8">
        <v>5.82</v>
      </c>
      <c r="G177" s="8">
        <f t="shared" si="15"/>
        <v>145.5</v>
      </c>
      <c r="H177" s="8">
        <f t="shared" si="16"/>
        <v>7.39</v>
      </c>
      <c r="I177" s="8">
        <f t="shared" si="17"/>
        <v>184.75</v>
      </c>
      <c r="K177" s="69"/>
      <c r="L177" s="87"/>
      <c r="M177" s="88"/>
      <c r="N177" s="84"/>
      <c r="O177" s="79"/>
      <c r="P177" s="69"/>
    </row>
    <row r="178" spans="1:16" ht="15">
      <c r="A178" s="6" t="s">
        <v>210</v>
      </c>
      <c r="B178" s="6" t="s">
        <v>323</v>
      </c>
      <c r="C178" s="7" t="s">
        <v>205</v>
      </c>
      <c r="D178" s="25" t="s">
        <v>365</v>
      </c>
      <c r="E178" s="8">
        <v>2</v>
      </c>
      <c r="F178" s="8">
        <v>27.13</v>
      </c>
      <c r="G178" s="8">
        <f t="shared" si="15"/>
        <v>54.26</v>
      </c>
      <c r="H178" s="8">
        <f t="shared" si="16"/>
        <v>34.46</v>
      </c>
      <c r="I178" s="8">
        <f t="shared" si="17"/>
        <v>68.92</v>
      </c>
      <c r="K178" s="69"/>
      <c r="L178" s="87"/>
      <c r="M178" s="109"/>
      <c r="N178" s="84"/>
      <c r="O178" s="79"/>
      <c r="P178" s="69"/>
    </row>
    <row r="179" spans="1:16" ht="30">
      <c r="A179" s="6" t="s">
        <v>211</v>
      </c>
      <c r="B179" s="6" t="s">
        <v>100</v>
      </c>
      <c r="C179" s="7" t="s">
        <v>490</v>
      </c>
      <c r="D179" s="25" t="s">
        <v>365</v>
      </c>
      <c r="E179" s="8">
        <v>100</v>
      </c>
      <c r="F179" s="8">
        <v>11.93</v>
      </c>
      <c r="G179" s="8">
        <f t="shared" si="15"/>
        <v>1193</v>
      </c>
      <c r="H179" s="8">
        <f t="shared" si="16"/>
        <v>15.15</v>
      </c>
      <c r="I179" s="8">
        <f t="shared" si="17"/>
        <v>1515</v>
      </c>
      <c r="K179" s="69"/>
      <c r="L179" s="87"/>
      <c r="M179" s="109"/>
      <c r="N179" s="84"/>
      <c r="O179" s="79"/>
      <c r="P179" s="69"/>
    </row>
    <row r="180" spans="1:16" ht="15">
      <c r="A180" s="6" t="s">
        <v>212</v>
      </c>
      <c r="B180" s="6" t="s">
        <v>101</v>
      </c>
      <c r="C180" s="7" t="s">
        <v>491</v>
      </c>
      <c r="D180" s="25" t="s">
        <v>365</v>
      </c>
      <c r="E180" s="8">
        <v>19</v>
      </c>
      <c r="F180" s="8">
        <v>19.36</v>
      </c>
      <c r="G180" s="8">
        <f t="shared" si="15"/>
        <v>367.84</v>
      </c>
      <c r="H180" s="8">
        <f t="shared" si="16"/>
        <v>24.59</v>
      </c>
      <c r="I180" s="8">
        <f t="shared" si="17"/>
        <v>467.21</v>
      </c>
      <c r="K180" s="69"/>
      <c r="L180" s="87"/>
      <c r="M180" s="109"/>
      <c r="N180" s="84"/>
      <c r="O180" s="79"/>
      <c r="P180" s="69"/>
    </row>
    <row r="181" spans="1:16" ht="30">
      <c r="A181" s="6" t="s">
        <v>213</v>
      </c>
      <c r="B181" s="30" t="s">
        <v>323</v>
      </c>
      <c r="C181" s="7" t="s">
        <v>345</v>
      </c>
      <c r="D181" s="25" t="s">
        <v>369</v>
      </c>
      <c r="E181" s="8">
        <v>75</v>
      </c>
      <c r="F181" s="8">
        <v>7.65</v>
      </c>
      <c r="G181" s="8">
        <f t="shared" si="15"/>
        <v>573.75</v>
      </c>
      <c r="H181" s="8">
        <f t="shared" si="16"/>
        <v>9.72</v>
      </c>
      <c r="I181" s="8">
        <f t="shared" si="17"/>
        <v>729</v>
      </c>
      <c r="K181" s="69"/>
      <c r="L181" s="87"/>
      <c r="M181" s="109"/>
      <c r="N181" s="84"/>
      <c r="O181" s="79"/>
      <c r="P181" s="69"/>
    </row>
    <row r="182" spans="1:16" ht="15">
      <c r="A182" s="6" t="s">
        <v>214</v>
      </c>
      <c r="B182" s="30" t="s">
        <v>102</v>
      </c>
      <c r="C182" s="7" t="s">
        <v>346</v>
      </c>
      <c r="D182" s="25" t="s">
        <v>365</v>
      </c>
      <c r="E182" s="8">
        <f>3*E145</f>
        <v>1200</v>
      </c>
      <c r="F182" s="8">
        <v>2.51</v>
      </c>
      <c r="G182" s="8">
        <f t="shared" si="15"/>
        <v>3012</v>
      </c>
      <c r="H182" s="8">
        <f t="shared" si="16"/>
        <v>3.19</v>
      </c>
      <c r="I182" s="8">
        <f t="shared" si="17"/>
        <v>3828</v>
      </c>
      <c r="K182" s="69"/>
      <c r="L182" s="87"/>
      <c r="M182" s="109"/>
      <c r="N182" s="84"/>
      <c r="O182" s="79"/>
      <c r="P182" s="69"/>
    </row>
    <row r="183" spans="1:16" ht="30">
      <c r="A183" s="6" t="s">
        <v>215</v>
      </c>
      <c r="B183" s="30" t="s">
        <v>323</v>
      </c>
      <c r="C183" s="7" t="s">
        <v>347</v>
      </c>
      <c r="D183" s="25" t="s">
        <v>365</v>
      </c>
      <c r="E183" s="8">
        <v>125</v>
      </c>
      <c r="F183" s="8">
        <v>7.94</v>
      </c>
      <c r="G183" s="8">
        <f t="shared" si="15"/>
        <v>992.5</v>
      </c>
      <c r="H183" s="8">
        <f t="shared" si="16"/>
        <v>10.08</v>
      </c>
      <c r="I183" s="8">
        <f t="shared" si="17"/>
        <v>1260</v>
      </c>
      <c r="K183" s="69"/>
      <c r="L183" s="87"/>
      <c r="M183" s="109"/>
      <c r="N183" s="84"/>
      <c r="O183" s="79"/>
      <c r="P183" s="69"/>
    </row>
    <row r="184" spans="1:16" ht="30">
      <c r="A184" s="6" t="s">
        <v>216</v>
      </c>
      <c r="B184" s="30" t="s">
        <v>323</v>
      </c>
      <c r="C184" s="7" t="s">
        <v>348</v>
      </c>
      <c r="D184" s="25" t="s">
        <v>365</v>
      </c>
      <c r="E184" s="8">
        <v>125</v>
      </c>
      <c r="F184" s="8">
        <v>1.66</v>
      </c>
      <c r="G184" s="8">
        <f t="shared" si="15"/>
        <v>207.5</v>
      </c>
      <c r="H184" s="8">
        <f t="shared" si="16"/>
        <v>2.11</v>
      </c>
      <c r="I184" s="8">
        <f t="shared" si="17"/>
        <v>263.75</v>
      </c>
      <c r="K184" s="69"/>
      <c r="L184" s="87"/>
      <c r="M184" s="109"/>
      <c r="N184" s="84"/>
      <c r="O184" s="79"/>
      <c r="P184" s="69"/>
    </row>
    <row r="185" spans="1:16" ht="108.75" customHeight="1">
      <c r="A185" s="6" t="s">
        <v>217</v>
      </c>
      <c r="B185" s="6" t="s">
        <v>323</v>
      </c>
      <c r="C185" s="7" t="s">
        <v>333</v>
      </c>
      <c r="D185" s="25" t="s">
        <v>365</v>
      </c>
      <c r="E185" s="8">
        <v>1</v>
      </c>
      <c r="F185" s="8">
        <v>6976.92</v>
      </c>
      <c r="G185" s="8">
        <f t="shared" si="15"/>
        <v>6976.92</v>
      </c>
      <c r="H185" s="8">
        <f t="shared" si="16"/>
        <v>8860.69</v>
      </c>
      <c r="I185" s="8">
        <f t="shared" si="17"/>
        <v>8860.69</v>
      </c>
      <c r="K185" s="69"/>
      <c r="L185" s="87"/>
      <c r="M185" s="109"/>
      <c r="N185" s="84"/>
      <c r="O185" s="79"/>
      <c r="P185" s="69"/>
    </row>
    <row r="186" spans="1:16" ht="15">
      <c r="A186" s="9"/>
      <c r="B186" s="9"/>
      <c r="C186" s="10" t="s">
        <v>473</v>
      </c>
      <c r="D186" s="26"/>
      <c r="E186" s="11"/>
      <c r="F186" s="11"/>
      <c r="G186" s="11">
        <f>SUM(G143:G185)</f>
        <v>77055.27</v>
      </c>
      <c r="H186" s="11"/>
      <c r="I186" s="11">
        <f>SUM(I143:I185)</f>
        <v>97855.59</v>
      </c>
      <c r="K186" s="69"/>
      <c r="L186" s="87"/>
      <c r="M186" s="88"/>
      <c r="N186" s="84"/>
      <c r="O186" s="79"/>
      <c r="P186" s="69"/>
    </row>
    <row r="187" spans="1:16" ht="15">
      <c r="A187" s="3" t="s">
        <v>661</v>
      </c>
      <c r="B187" s="3"/>
      <c r="C187" s="4" t="s">
        <v>500</v>
      </c>
      <c r="D187" s="27"/>
      <c r="E187" s="12"/>
      <c r="F187" s="12"/>
      <c r="G187" s="12"/>
      <c r="H187" s="12"/>
      <c r="I187" s="12"/>
      <c r="K187" s="69"/>
      <c r="L187" s="87"/>
      <c r="M187" s="88"/>
      <c r="N187" s="84"/>
      <c r="O187" s="79"/>
      <c r="P187" s="69"/>
    </row>
    <row r="188" spans="1:16" ht="15">
      <c r="A188" s="6" t="s">
        <v>662</v>
      </c>
      <c r="B188" s="6" t="s">
        <v>103</v>
      </c>
      <c r="C188" s="7" t="s">
        <v>501</v>
      </c>
      <c r="D188" s="25" t="s">
        <v>369</v>
      </c>
      <c r="E188" s="8">
        <v>40</v>
      </c>
      <c r="F188" s="8">
        <v>3.1</v>
      </c>
      <c r="G188" s="8">
        <f>F188*E188</f>
        <v>124</v>
      </c>
      <c r="H188" s="8">
        <f>F188*1.27</f>
        <v>3.94</v>
      </c>
      <c r="I188" s="8">
        <f>H188*E188</f>
        <v>157.6</v>
      </c>
      <c r="K188" s="69"/>
      <c r="L188" s="77"/>
      <c r="M188" s="98"/>
      <c r="N188" s="79"/>
      <c r="O188" s="79"/>
      <c r="P188" s="69"/>
    </row>
    <row r="189" spans="1:16" ht="30">
      <c r="A189" s="6" t="s">
        <v>663</v>
      </c>
      <c r="B189" s="6" t="s">
        <v>104</v>
      </c>
      <c r="C189" s="7" t="s">
        <v>502</v>
      </c>
      <c r="D189" s="25" t="s">
        <v>369</v>
      </c>
      <c r="E189" s="8">
        <v>730</v>
      </c>
      <c r="F189" s="8">
        <v>5.19</v>
      </c>
      <c r="G189" s="8">
        <f aca="true" t="shared" si="18" ref="G189:G201">F189*E189</f>
        <v>3788.7</v>
      </c>
      <c r="H189" s="8">
        <f aca="true" t="shared" si="19" ref="H189:H201">F189*1.27</f>
        <v>6.59</v>
      </c>
      <c r="I189" s="8">
        <f aca="true" t="shared" si="20" ref="I189:I201">H189*E189</f>
        <v>4810.7</v>
      </c>
      <c r="K189" s="69"/>
      <c r="L189" s="77"/>
      <c r="M189" s="98"/>
      <c r="N189" s="79"/>
      <c r="O189" s="79"/>
      <c r="P189" s="69"/>
    </row>
    <row r="190" spans="1:16" ht="30">
      <c r="A190" s="6" t="s">
        <v>664</v>
      </c>
      <c r="B190" s="6" t="s">
        <v>105</v>
      </c>
      <c r="C190" s="7" t="s">
        <v>503</v>
      </c>
      <c r="D190" s="25" t="s">
        <v>504</v>
      </c>
      <c r="E190" s="8">
        <v>1</v>
      </c>
      <c r="F190" s="8">
        <v>1490.98</v>
      </c>
      <c r="G190" s="8">
        <f t="shared" si="18"/>
        <v>1490.98</v>
      </c>
      <c r="H190" s="8">
        <f t="shared" si="19"/>
        <v>1893.54</v>
      </c>
      <c r="I190" s="8">
        <f t="shared" si="20"/>
        <v>1893.54</v>
      </c>
      <c r="K190" s="69"/>
      <c r="L190" s="77"/>
      <c r="M190" s="98"/>
      <c r="N190" s="79"/>
      <c r="O190" s="79"/>
      <c r="P190" s="69"/>
    </row>
    <row r="191" spans="1:16" ht="30">
      <c r="A191" s="6" t="s">
        <v>665</v>
      </c>
      <c r="B191" s="6" t="s">
        <v>106</v>
      </c>
      <c r="C191" s="7" t="s">
        <v>505</v>
      </c>
      <c r="D191" s="25" t="s">
        <v>504</v>
      </c>
      <c r="E191" s="8">
        <v>1</v>
      </c>
      <c r="F191" s="8">
        <v>91.85</v>
      </c>
      <c r="G191" s="8">
        <f t="shared" si="18"/>
        <v>91.85</v>
      </c>
      <c r="H191" s="8">
        <f t="shared" si="19"/>
        <v>116.65</v>
      </c>
      <c r="I191" s="8">
        <f t="shared" si="20"/>
        <v>116.65</v>
      </c>
      <c r="K191" s="69"/>
      <c r="L191" s="77"/>
      <c r="M191" s="98"/>
      <c r="N191" s="79"/>
      <c r="O191" s="79"/>
      <c r="P191" s="69"/>
    </row>
    <row r="192" spans="1:16" ht="30">
      <c r="A192" s="6" t="s">
        <v>666</v>
      </c>
      <c r="B192" s="6" t="s">
        <v>107</v>
      </c>
      <c r="C192" s="7" t="s">
        <v>506</v>
      </c>
      <c r="D192" s="25" t="s">
        <v>504</v>
      </c>
      <c r="E192" s="8">
        <v>1</v>
      </c>
      <c r="F192" s="8">
        <v>818.55</v>
      </c>
      <c r="G192" s="8">
        <f t="shared" si="18"/>
        <v>818.55</v>
      </c>
      <c r="H192" s="8">
        <f t="shared" si="19"/>
        <v>1039.56</v>
      </c>
      <c r="I192" s="8">
        <f t="shared" si="20"/>
        <v>1039.56</v>
      </c>
      <c r="K192" s="69"/>
      <c r="L192" s="77"/>
      <c r="M192" s="98"/>
      <c r="N192" s="79"/>
      <c r="O192" s="79"/>
      <c r="P192" s="69"/>
    </row>
    <row r="193" spans="1:16" ht="15">
      <c r="A193" s="6" t="s">
        <v>667</v>
      </c>
      <c r="B193" s="6" t="s">
        <v>108</v>
      </c>
      <c r="C193" s="7" t="s">
        <v>507</v>
      </c>
      <c r="D193" s="25" t="s">
        <v>504</v>
      </c>
      <c r="E193" s="8">
        <v>4</v>
      </c>
      <c r="F193" s="8">
        <v>43.24</v>
      </c>
      <c r="G193" s="8">
        <f t="shared" si="18"/>
        <v>172.96</v>
      </c>
      <c r="H193" s="8">
        <f t="shared" si="19"/>
        <v>54.91</v>
      </c>
      <c r="I193" s="8">
        <f t="shared" si="20"/>
        <v>219.64</v>
      </c>
      <c r="K193" s="69"/>
      <c r="L193" s="77"/>
      <c r="M193" s="98"/>
      <c r="N193" s="79"/>
      <c r="O193" s="79"/>
      <c r="P193" s="69"/>
    </row>
    <row r="194" spans="1:16" ht="30">
      <c r="A194" s="6" t="s">
        <v>668</v>
      </c>
      <c r="B194" s="6" t="s">
        <v>109</v>
      </c>
      <c r="C194" s="7" t="s">
        <v>508</v>
      </c>
      <c r="D194" s="25" t="s">
        <v>504</v>
      </c>
      <c r="E194" s="8">
        <v>23</v>
      </c>
      <c r="F194" s="8">
        <v>82.63</v>
      </c>
      <c r="G194" s="8">
        <f t="shared" si="18"/>
        <v>1900.49</v>
      </c>
      <c r="H194" s="8">
        <f t="shared" si="19"/>
        <v>104.94</v>
      </c>
      <c r="I194" s="8">
        <f t="shared" si="20"/>
        <v>2413.62</v>
      </c>
      <c r="K194" s="69"/>
      <c r="L194" s="77"/>
      <c r="M194" s="98"/>
      <c r="N194" s="79"/>
      <c r="O194" s="79"/>
      <c r="P194" s="69"/>
    </row>
    <row r="195" spans="1:16" ht="45">
      <c r="A195" s="6" t="s">
        <v>669</v>
      </c>
      <c r="B195" s="6" t="s">
        <v>323</v>
      </c>
      <c r="C195" s="7" t="s">
        <v>218</v>
      </c>
      <c r="D195" s="25" t="s">
        <v>365</v>
      </c>
      <c r="E195" s="8">
        <v>76</v>
      </c>
      <c r="F195" s="8">
        <v>3.68</v>
      </c>
      <c r="G195" s="8">
        <f t="shared" si="18"/>
        <v>279.68</v>
      </c>
      <c r="H195" s="8">
        <f t="shared" si="19"/>
        <v>4.67</v>
      </c>
      <c r="I195" s="8">
        <f t="shared" si="20"/>
        <v>354.92</v>
      </c>
      <c r="K195" s="69"/>
      <c r="L195" s="77"/>
      <c r="M195" s="98"/>
      <c r="N195" s="79"/>
      <c r="O195" s="79"/>
      <c r="P195" s="69"/>
    </row>
    <row r="196" spans="1:16" ht="45">
      <c r="A196" s="6" t="s">
        <v>670</v>
      </c>
      <c r="B196" s="6" t="s">
        <v>323</v>
      </c>
      <c r="C196" s="7" t="s">
        <v>219</v>
      </c>
      <c r="D196" s="25" t="s">
        <v>365</v>
      </c>
      <c r="E196" s="8">
        <v>2</v>
      </c>
      <c r="F196" s="8">
        <v>35.65</v>
      </c>
      <c r="G196" s="8">
        <f t="shared" si="18"/>
        <v>71.3</v>
      </c>
      <c r="H196" s="8">
        <f t="shared" si="19"/>
        <v>45.28</v>
      </c>
      <c r="I196" s="8">
        <f t="shared" si="20"/>
        <v>90.56</v>
      </c>
      <c r="K196" s="69"/>
      <c r="L196" s="77"/>
      <c r="M196" s="98"/>
      <c r="N196" s="79"/>
      <c r="O196" s="79"/>
      <c r="P196" s="69"/>
    </row>
    <row r="197" spans="1:16" ht="114" customHeight="1">
      <c r="A197" s="6" t="s">
        <v>671</v>
      </c>
      <c r="B197" s="6" t="s">
        <v>323</v>
      </c>
      <c r="C197" s="113" t="s">
        <v>220</v>
      </c>
      <c r="D197" s="38" t="s">
        <v>365</v>
      </c>
      <c r="E197" s="8">
        <v>1</v>
      </c>
      <c r="F197" s="8">
        <v>61.93</v>
      </c>
      <c r="G197" s="8">
        <f t="shared" si="18"/>
        <v>61.93</v>
      </c>
      <c r="H197" s="8">
        <f t="shared" si="19"/>
        <v>78.65</v>
      </c>
      <c r="I197" s="8">
        <f t="shared" si="20"/>
        <v>78.65</v>
      </c>
      <c r="K197" s="69"/>
      <c r="L197" s="77"/>
      <c r="M197" s="98"/>
      <c r="N197" s="79"/>
      <c r="O197" s="79"/>
      <c r="P197" s="69"/>
    </row>
    <row r="198" spans="1:16" ht="30">
      <c r="A198" s="6" t="s">
        <v>6</v>
      </c>
      <c r="B198" s="6" t="s">
        <v>323</v>
      </c>
      <c r="C198" s="7" t="s">
        <v>221</v>
      </c>
      <c r="D198" s="25" t="s">
        <v>365</v>
      </c>
      <c r="E198" s="8">
        <v>1</v>
      </c>
      <c r="F198" s="8">
        <v>43.61</v>
      </c>
      <c r="G198" s="8">
        <f t="shared" si="18"/>
        <v>43.61</v>
      </c>
      <c r="H198" s="8">
        <f t="shared" si="19"/>
        <v>55.38</v>
      </c>
      <c r="I198" s="8">
        <f t="shared" si="20"/>
        <v>55.38</v>
      </c>
      <c r="K198" s="69"/>
      <c r="L198" s="87"/>
      <c r="M198" s="88"/>
      <c r="N198" s="84"/>
      <c r="O198" s="79"/>
      <c r="P198" s="69"/>
    </row>
    <row r="199" spans="1:16" ht="45">
      <c r="A199" s="6" t="s">
        <v>7</v>
      </c>
      <c r="B199" s="39" t="s">
        <v>110</v>
      </c>
      <c r="C199" s="37" t="s">
        <v>222</v>
      </c>
      <c r="D199" s="43" t="s">
        <v>365</v>
      </c>
      <c r="E199" s="36">
        <v>1</v>
      </c>
      <c r="F199" s="36">
        <v>2393.86</v>
      </c>
      <c r="G199" s="8">
        <f t="shared" si="18"/>
        <v>2393.86</v>
      </c>
      <c r="H199" s="8">
        <f t="shared" si="19"/>
        <v>3040.2</v>
      </c>
      <c r="I199" s="8">
        <f t="shared" si="20"/>
        <v>3040.2</v>
      </c>
      <c r="K199" s="69"/>
      <c r="L199" s="87"/>
      <c r="M199" s="88"/>
      <c r="N199" s="84"/>
      <c r="O199" s="79"/>
      <c r="P199" s="69"/>
    </row>
    <row r="200" spans="1:16" ht="45">
      <c r="A200" s="6" t="s">
        <v>8</v>
      </c>
      <c r="B200" s="39" t="s">
        <v>323</v>
      </c>
      <c r="C200" s="66" t="s">
        <v>223</v>
      </c>
      <c r="D200" s="67" t="s">
        <v>365</v>
      </c>
      <c r="E200" s="57">
        <v>1</v>
      </c>
      <c r="F200" s="36">
        <v>5840.66</v>
      </c>
      <c r="G200" s="8">
        <f t="shared" si="18"/>
        <v>5840.66</v>
      </c>
      <c r="H200" s="8">
        <f t="shared" si="19"/>
        <v>7417.64</v>
      </c>
      <c r="I200" s="8">
        <f t="shared" si="20"/>
        <v>7417.64</v>
      </c>
      <c r="K200" s="69"/>
      <c r="L200" s="87"/>
      <c r="M200" s="88"/>
      <c r="N200" s="84"/>
      <c r="O200" s="79"/>
      <c r="P200" s="69"/>
    </row>
    <row r="201" spans="1:16" ht="45">
      <c r="A201" s="6" t="s">
        <v>9</v>
      </c>
      <c r="B201" s="39" t="s">
        <v>323</v>
      </c>
      <c r="C201" s="66" t="s">
        <v>224</v>
      </c>
      <c r="D201" s="67" t="s">
        <v>365</v>
      </c>
      <c r="E201" s="57">
        <v>1</v>
      </c>
      <c r="F201" s="36">
        <v>985.8</v>
      </c>
      <c r="G201" s="8">
        <f t="shared" si="18"/>
        <v>985.8</v>
      </c>
      <c r="H201" s="8">
        <f t="shared" si="19"/>
        <v>1251.97</v>
      </c>
      <c r="I201" s="8">
        <f t="shared" si="20"/>
        <v>1251.97</v>
      </c>
      <c r="K201" s="69"/>
      <c r="L201" s="87"/>
      <c r="M201" s="88"/>
      <c r="N201" s="84"/>
      <c r="O201" s="79"/>
      <c r="P201" s="69"/>
    </row>
    <row r="202" spans="1:16" ht="15">
      <c r="A202" s="9"/>
      <c r="B202" s="9"/>
      <c r="C202" s="10" t="s">
        <v>499</v>
      </c>
      <c r="D202" s="26"/>
      <c r="E202" s="11"/>
      <c r="F202" s="11"/>
      <c r="G202" s="11">
        <f>SUM(G188:G201)</f>
        <v>18064.37</v>
      </c>
      <c r="H202" s="11"/>
      <c r="I202" s="11">
        <f>SUM(I188:I201)</f>
        <v>22940.63</v>
      </c>
      <c r="K202" s="69"/>
      <c r="L202" s="87"/>
      <c r="M202" s="88"/>
      <c r="N202" s="84"/>
      <c r="O202" s="79"/>
      <c r="P202" s="69"/>
    </row>
    <row r="203" spans="1:16" ht="15">
      <c r="A203" s="3" t="s">
        <v>672</v>
      </c>
      <c r="B203" s="3"/>
      <c r="C203" s="4" t="s">
        <v>510</v>
      </c>
      <c r="D203" s="27"/>
      <c r="E203" s="12"/>
      <c r="F203" s="12"/>
      <c r="G203" s="12"/>
      <c r="H203" s="12"/>
      <c r="I203" s="12"/>
      <c r="K203" s="69"/>
      <c r="L203" s="86"/>
      <c r="M203" s="86"/>
      <c r="N203" s="86"/>
      <c r="O203" s="69"/>
      <c r="P203" s="69"/>
    </row>
    <row r="204" spans="1:16" ht="30">
      <c r="A204" s="6" t="s">
        <v>673</v>
      </c>
      <c r="B204" s="6" t="s">
        <v>77</v>
      </c>
      <c r="C204" s="7" t="s">
        <v>511</v>
      </c>
      <c r="D204" s="25" t="s">
        <v>369</v>
      </c>
      <c r="E204" s="8">
        <v>52</v>
      </c>
      <c r="F204" s="8">
        <v>16.24</v>
      </c>
      <c r="G204" s="8">
        <f>F204*E204</f>
        <v>844.48</v>
      </c>
      <c r="H204" s="8">
        <f>F204*1.27</f>
        <v>20.62</v>
      </c>
      <c r="I204" s="8">
        <f>H204*E204</f>
        <v>1072.24</v>
      </c>
      <c r="K204" s="69"/>
      <c r="L204" s="87"/>
      <c r="M204" s="88"/>
      <c r="N204" s="84"/>
      <c r="O204" s="79"/>
      <c r="P204" s="69"/>
    </row>
    <row r="205" spans="1:16" ht="30">
      <c r="A205" s="6" t="s">
        <v>674</v>
      </c>
      <c r="B205" s="6" t="s">
        <v>75</v>
      </c>
      <c r="C205" s="7" t="s">
        <v>512</v>
      </c>
      <c r="D205" s="25" t="s">
        <v>369</v>
      </c>
      <c r="E205" s="8">
        <v>3</v>
      </c>
      <c r="F205" s="8">
        <v>8.31</v>
      </c>
      <c r="G205" s="8">
        <f aca="true" t="shared" si="21" ref="G205:G211">F205*E205</f>
        <v>24.93</v>
      </c>
      <c r="H205" s="8">
        <f aca="true" t="shared" si="22" ref="H205:H211">F205*1.27</f>
        <v>10.55</v>
      </c>
      <c r="I205" s="8">
        <f aca="true" t="shared" si="23" ref="I205:I211">H205*E205</f>
        <v>31.65</v>
      </c>
      <c r="K205" s="69"/>
      <c r="L205" s="87"/>
      <c r="M205" s="88"/>
      <c r="N205" s="84"/>
      <c r="O205" s="79"/>
      <c r="P205" s="69"/>
    </row>
    <row r="206" spans="1:16" ht="30">
      <c r="A206" s="6" t="s">
        <v>675</v>
      </c>
      <c r="B206" s="6" t="s">
        <v>90</v>
      </c>
      <c r="C206" s="7" t="s">
        <v>488</v>
      </c>
      <c r="D206" s="25" t="s">
        <v>365</v>
      </c>
      <c r="E206" s="8">
        <v>2</v>
      </c>
      <c r="F206" s="8">
        <v>20.34</v>
      </c>
      <c r="G206" s="8">
        <f t="shared" si="21"/>
        <v>40.68</v>
      </c>
      <c r="H206" s="8">
        <f t="shared" si="22"/>
        <v>25.83</v>
      </c>
      <c r="I206" s="8">
        <f t="shared" si="23"/>
        <v>51.66</v>
      </c>
      <c r="K206" s="69"/>
      <c r="L206" s="87"/>
      <c r="M206" s="88"/>
      <c r="N206" s="84"/>
      <c r="O206" s="79"/>
      <c r="P206" s="69"/>
    </row>
    <row r="207" spans="1:16" ht="30">
      <c r="A207" s="6" t="s">
        <v>676</v>
      </c>
      <c r="B207" s="6" t="s">
        <v>111</v>
      </c>
      <c r="C207" s="7" t="s">
        <v>513</v>
      </c>
      <c r="D207" s="25" t="s">
        <v>365</v>
      </c>
      <c r="E207" s="8">
        <v>1</v>
      </c>
      <c r="F207" s="8">
        <v>30.23</v>
      </c>
      <c r="G207" s="8">
        <f t="shared" si="21"/>
        <v>30.23</v>
      </c>
      <c r="H207" s="8">
        <f t="shared" si="22"/>
        <v>38.39</v>
      </c>
      <c r="I207" s="8">
        <f t="shared" si="23"/>
        <v>38.39</v>
      </c>
      <c r="K207" s="69"/>
      <c r="L207" s="87"/>
      <c r="M207" s="88"/>
      <c r="N207" s="84"/>
      <c r="O207" s="79"/>
      <c r="P207" s="69"/>
    </row>
    <row r="208" spans="1:16" ht="30">
      <c r="A208" s="6" t="s">
        <v>677</v>
      </c>
      <c r="B208" s="6" t="s">
        <v>91</v>
      </c>
      <c r="C208" s="7" t="s">
        <v>489</v>
      </c>
      <c r="D208" s="25" t="s">
        <v>365</v>
      </c>
      <c r="E208" s="8">
        <v>4</v>
      </c>
      <c r="F208" s="8">
        <v>19.37</v>
      </c>
      <c r="G208" s="8">
        <f t="shared" si="21"/>
        <v>77.48</v>
      </c>
      <c r="H208" s="8">
        <f t="shared" si="22"/>
        <v>24.6</v>
      </c>
      <c r="I208" s="8">
        <f t="shared" si="23"/>
        <v>98.4</v>
      </c>
      <c r="K208" s="69"/>
      <c r="L208" s="87"/>
      <c r="M208" s="88"/>
      <c r="N208" s="84"/>
      <c r="O208" s="79"/>
      <c r="P208" s="69"/>
    </row>
    <row r="209" spans="1:16" ht="30">
      <c r="A209" s="6" t="s">
        <v>678</v>
      </c>
      <c r="B209" s="6" t="s">
        <v>104</v>
      </c>
      <c r="C209" s="7" t="s">
        <v>502</v>
      </c>
      <c r="D209" s="25" t="s">
        <v>369</v>
      </c>
      <c r="E209" s="8">
        <v>3</v>
      </c>
      <c r="F209" s="8">
        <v>5.19</v>
      </c>
      <c r="G209" s="8">
        <f t="shared" si="21"/>
        <v>15.57</v>
      </c>
      <c r="H209" s="8">
        <f t="shared" si="22"/>
        <v>6.59</v>
      </c>
      <c r="I209" s="8">
        <f t="shared" si="23"/>
        <v>19.77</v>
      </c>
      <c r="K209" s="69"/>
      <c r="L209" s="87"/>
      <c r="M209" s="88"/>
      <c r="N209" s="84"/>
      <c r="O209" s="79"/>
      <c r="P209" s="69"/>
    </row>
    <row r="210" spans="1:16" ht="15">
      <c r="A210" s="6" t="s">
        <v>679</v>
      </c>
      <c r="B210" s="6" t="s">
        <v>103</v>
      </c>
      <c r="C210" s="7" t="s">
        <v>501</v>
      </c>
      <c r="D210" s="25" t="s">
        <v>369</v>
      </c>
      <c r="E210" s="8">
        <v>71</v>
      </c>
      <c r="F210" s="8">
        <v>3.1</v>
      </c>
      <c r="G210" s="8">
        <f t="shared" si="21"/>
        <v>220.1</v>
      </c>
      <c r="H210" s="8">
        <f t="shared" si="22"/>
        <v>3.94</v>
      </c>
      <c r="I210" s="8">
        <f t="shared" si="23"/>
        <v>279.74</v>
      </c>
      <c r="K210" s="69"/>
      <c r="L210" s="87"/>
      <c r="M210" s="88"/>
      <c r="N210" s="84"/>
      <c r="O210" s="79"/>
      <c r="P210" s="69"/>
    </row>
    <row r="211" spans="1:16" ht="15">
      <c r="A211" s="6" t="s">
        <v>680</v>
      </c>
      <c r="B211" s="6" t="s">
        <v>323</v>
      </c>
      <c r="C211" s="7" t="s">
        <v>514</v>
      </c>
      <c r="D211" s="25" t="s">
        <v>369</v>
      </c>
      <c r="E211" s="8">
        <v>43</v>
      </c>
      <c r="F211" s="8">
        <v>7.35</v>
      </c>
      <c r="G211" s="8">
        <f t="shared" si="21"/>
        <v>316.05</v>
      </c>
      <c r="H211" s="8">
        <f t="shared" si="22"/>
        <v>9.33</v>
      </c>
      <c r="I211" s="8">
        <f t="shared" si="23"/>
        <v>401.19</v>
      </c>
      <c r="K211" s="69"/>
      <c r="L211" s="87"/>
      <c r="M211" s="88"/>
      <c r="N211" s="84"/>
      <c r="O211" s="79"/>
      <c r="P211" s="69"/>
    </row>
    <row r="212" spans="1:16" ht="15">
      <c r="A212" s="9"/>
      <c r="B212" s="9"/>
      <c r="C212" s="10" t="s">
        <v>509</v>
      </c>
      <c r="D212" s="26"/>
      <c r="E212" s="11"/>
      <c r="F212" s="11"/>
      <c r="G212" s="11">
        <f>SUM(G204:G211)</f>
        <v>1569.52</v>
      </c>
      <c r="H212" s="11"/>
      <c r="I212" s="11">
        <f>SUM(I204:I211)</f>
        <v>1993.04</v>
      </c>
      <c r="K212" s="69"/>
      <c r="L212" s="86"/>
      <c r="M212" s="86"/>
      <c r="N212" s="86"/>
      <c r="O212" s="69"/>
      <c r="P212" s="69"/>
    </row>
    <row r="213" spans="1:16" ht="15">
      <c r="A213" s="3" t="s">
        <v>681</v>
      </c>
      <c r="B213" s="3"/>
      <c r="C213" s="4" t="s">
        <v>516</v>
      </c>
      <c r="D213" s="27"/>
      <c r="E213" s="12"/>
      <c r="F213" s="12"/>
      <c r="G213" s="12"/>
      <c r="H213" s="12"/>
      <c r="I213" s="12"/>
      <c r="K213" s="69"/>
      <c r="L213" s="86"/>
      <c r="M213" s="86"/>
      <c r="N213" s="86"/>
      <c r="O213" s="69"/>
      <c r="P213" s="69"/>
    </row>
    <row r="214" spans="1:16" ht="45">
      <c r="A214" s="6" t="s">
        <v>682</v>
      </c>
      <c r="B214" s="6" t="s">
        <v>323</v>
      </c>
      <c r="C214" s="7" t="s">
        <v>517</v>
      </c>
      <c r="D214" s="25" t="s">
        <v>365</v>
      </c>
      <c r="E214" s="8">
        <v>18</v>
      </c>
      <c r="F214" s="8">
        <v>8.26</v>
      </c>
      <c r="G214" s="8">
        <f>F214*E214</f>
        <v>148.68</v>
      </c>
      <c r="H214" s="8">
        <f>F214*1.27</f>
        <v>10.49</v>
      </c>
      <c r="I214" s="36">
        <f>H214*E214</f>
        <v>188.82</v>
      </c>
      <c r="K214" s="69"/>
      <c r="L214" s="87"/>
      <c r="M214" s="109"/>
      <c r="N214" s="84"/>
      <c r="O214" s="79"/>
      <c r="P214" s="69"/>
    </row>
    <row r="215" spans="1:16" ht="60" customHeight="1">
      <c r="A215" s="6" t="s">
        <v>683</v>
      </c>
      <c r="B215" s="6" t="s">
        <v>112</v>
      </c>
      <c r="C215" s="7" t="s">
        <v>518</v>
      </c>
      <c r="D215" s="25" t="s">
        <v>365</v>
      </c>
      <c r="E215" s="8">
        <v>22</v>
      </c>
      <c r="F215" s="8">
        <v>9.39</v>
      </c>
      <c r="G215" s="8">
        <f aca="true" t="shared" si="24" ref="G215:G235">F215*E215</f>
        <v>206.58</v>
      </c>
      <c r="H215" s="8">
        <f aca="true" t="shared" si="25" ref="H215:H235">F215*1.27</f>
        <v>11.93</v>
      </c>
      <c r="I215" s="36">
        <f aca="true" t="shared" si="26" ref="I215:I235">H215*E215</f>
        <v>262.46</v>
      </c>
      <c r="K215" s="69"/>
      <c r="L215" s="87"/>
      <c r="M215" s="109"/>
      <c r="N215" s="84"/>
      <c r="O215" s="79"/>
      <c r="P215" s="69"/>
    </row>
    <row r="216" spans="1:16" ht="45">
      <c r="A216" s="6" t="s">
        <v>684</v>
      </c>
      <c r="B216" s="6" t="s">
        <v>323</v>
      </c>
      <c r="C216" s="7" t="s">
        <v>519</v>
      </c>
      <c r="D216" s="25" t="s">
        <v>365</v>
      </c>
      <c r="E216" s="8">
        <v>56</v>
      </c>
      <c r="F216" s="8">
        <v>6.23</v>
      </c>
      <c r="G216" s="8">
        <f t="shared" si="24"/>
        <v>348.88</v>
      </c>
      <c r="H216" s="8">
        <f t="shared" si="25"/>
        <v>7.91</v>
      </c>
      <c r="I216" s="36">
        <f t="shared" si="26"/>
        <v>442.96</v>
      </c>
      <c r="K216" s="69"/>
      <c r="L216" s="87"/>
      <c r="M216" s="109"/>
      <c r="N216" s="84"/>
      <c r="O216" s="79"/>
      <c r="P216" s="69"/>
    </row>
    <row r="217" spans="1:16" ht="60">
      <c r="A217" s="6" t="s">
        <v>685</v>
      </c>
      <c r="B217" s="6" t="s">
        <v>323</v>
      </c>
      <c r="C217" s="7" t="s">
        <v>520</v>
      </c>
      <c r="D217" s="25" t="s">
        <v>365</v>
      </c>
      <c r="E217" s="8">
        <v>250</v>
      </c>
      <c r="F217" s="8">
        <v>5.54</v>
      </c>
      <c r="G217" s="8">
        <f t="shared" si="24"/>
        <v>1385</v>
      </c>
      <c r="H217" s="8">
        <f t="shared" si="25"/>
        <v>7.04</v>
      </c>
      <c r="I217" s="36">
        <f t="shared" si="26"/>
        <v>1760</v>
      </c>
      <c r="K217" s="69"/>
      <c r="L217" s="87"/>
      <c r="M217" s="109"/>
      <c r="N217" s="84"/>
      <c r="O217" s="79"/>
      <c r="P217" s="69"/>
    </row>
    <row r="218" spans="1:16" ht="45">
      <c r="A218" s="6" t="s">
        <v>686</v>
      </c>
      <c r="B218" s="6" t="s">
        <v>323</v>
      </c>
      <c r="C218" s="7" t="s">
        <v>538</v>
      </c>
      <c r="D218" s="25" t="s">
        <v>365</v>
      </c>
      <c r="E218" s="8">
        <v>511</v>
      </c>
      <c r="F218" s="8">
        <v>0.51</v>
      </c>
      <c r="G218" s="8">
        <f t="shared" si="24"/>
        <v>260.61</v>
      </c>
      <c r="H218" s="8">
        <f t="shared" si="25"/>
        <v>0.65</v>
      </c>
      <c r="I218" s="36">
        <f t="shared" si="26"/>
        <v>332.15</v>
      </c>
      <c r="K218" s="69"/>
      <c r="L218" s="87"/>
      <c r="M218" s="109"/>
      <c r="N218" s="84"/>
      <c r="O218" s="79"/>
      <c r="P218" s="69"/>
    </row>
    <row r="219" spans="1:16" ht="30">
      <c r="A219" s="6" t="s">
        <v>687</v>
      </c>
      <c r="B219" s="6" t="s">
        <v>323</v>
      </c>
      <c r="C219" s="7" t="s">
        <v>227</v>
      </c>
      <c r="D219" s="25" t="s">
        <v>365</v>
      </c>
      <c r="E219" s="8">
        <f>E218</f>
        <v>511</v>
      </c>
      <c r="F219" s="8">
        <v>0.36</v>
      </c>
      <c r="G219" s="8">
        <f t="shared" si="24"/>
        <v>183.96</v>
      </c>
      <c r="H219" s="8">
        <f t="shared" si="25"/>
        <v>0.46</v>
      </c>
      <c r="I219" s="36">
        <f t="shared" si="26"/>
        <v>235.06</v>
      </c>
      <c r="K219" s="69"/>
      <c r="L219" s="87"/>
      <c r="M219" s="109"/>
      <c r="N219" s="84"/>
      <c r="O219" s="79"/>
      <c r="P219" s="69"/>
    </row>
    <row r="220" spans="1:16" ht="60">
      <c r="A220" s="6" t="s">
        <v>689</v>
      </c>
      <c r="B220" s="6" t="s">
        <v>323</v>
      </c>
      <c r="C220" s="7" t="s">
        <v>539</v>
      </c>
      <c r="D220" s="25" t="s">
        <v>365</v>
      </c>
      <c r="E220" s="8">
        <v>12</v>
      </c>
      <c r="F220" s="8">
        <v>226.84</v>
      </c>
      <c r="G220" s="8">
        <f t="shared" si="24"/>
        <v>2722.08</v>
      </c>
      <c r="H220" s="8">
        <f t="shared" si="25"/>
        <v>288.09</v>
      </c>
      <c r="I220" s="36">
        <f t="shared" si="26"/>
        <v>3457.08</v>
      </c>
      <c r="K220" s="69"/>
      <c r="L220" s="87"/>
      <c r="M220" s="109"/>
      <c r="N220" s="84"/>
      <c r="O220" s="79"/>
      <c r="P220" s="69"/>
    </row>
    <row r="221" spans="1:16" ht="60">
      <c r="A221" s="6" t="s">
        <v>690</v>
      </c>
      <c r="B221" s="6" t="s">
        <v>113</v>
      </c>
      <c r="C221" s="7" t="s">
        <v>540</v>
      </c>
      <c r="D221" s="25" t="s">
        <v>365</v>
      </c>
      <c r="E221" s="8">
        <v>17</v>
      </c>
      <c r="F221" s="8">
        <v>42.85</v>
      </c>
      <c r="G221" s="8">
        <f t="shared" si="24"/>
        <v>728.45</v>
      </c>
      <c r="H221" s="8">
        <f t="shared" si="25"/>
        <v>54.42</v>
      </c>
      <c r="I221" s="36">
        <f t="shared" si="26"/>
        <v>925.14</v>
      </c>
      <c r="K221" s="69"/>
      <c r="L221" s="87"/>
      <c r="M221" s="109"/>
      <c r="N221" s="84"/>
      <c r="O221" s="79"/>
      <c r="P221" s="69"/>
    </row>
    <row r="222" spans="1:16" ht="45">
      <c r="A222" s="6" t="s">
        <v>691</v>
      </c>
      <c r="B222" s="6" t="s">
        <v>93</v>
      </c>
      <c r="C222" s="7" t="s">
        <v>541</v>
      </c>
      <c r="D222" s="25" t="s">
        <v>369</v>
      </c>
      <c r="E222" s="8">
        <v>177</v>
      </c>
      <c r="F222" s="8">
        <v>25.9</v>
      </c>
      <c r="G222" s="8">
        <f t="shared" si="24"/>
        <v>4584.3</v>
      </c>
      <c r="H222" s="8">
        <f t="shared" si="25"/>
        <v>32.89</v>
      </c>
      <c r="I222" s="36">
        <f t="shared" si="26"/>
        <v>5821.53</v>
      </c>
      <c r="K222" s="69"/>
      <c r="L222" s="87"/>
      <c r="M222" s="109"/>
      <c r="N222" s="84"/>
      <c r="O222" s="79"/>
      <c r="P222" s="69"/>
    </row>
    <row r="223" spans="1:16" ht="45">
      <c r="A223" s="6" t="s">
        <v>692</v>
      </c>
      <c r="B223" s="6" t="s">
        <v>323</v>
      </c>
      <c r="C223" s="7" t="s">
        <v>542</v>
      </c>
      <c r="D223" s="25" t="s">
        <v>369</v>
      </c>
      <c r="E223" s="8">
        <v>227</v>
      </c>
      <c r="F223" s="8">
        <v>23.59</v>
      </c>
      <c r="G223" s="8">
        <f t="shared" si="24"/>
        <v>5354.93</v>
      </c>
      <c r="H223" s="8">
        <f t="shared" si="25"/>
        <v>29.96</v>
      </c>
      <c r="I223" s="36">
        <f t="shared" si="26"/>
        <v>6800.92</v>
      </c>
      <c r="K223" s="69"/>
      <c r="L223" s="87"/>
      <c r="M223" s="109"/>
      <c r="N223" s="84"/>
      <c r="O223" s="79"/>
      <c r="P223" s="69"/>
    </row>
    <row r="224" spans="1:16" ht="45">
      <c r="A224" s="6" t="s">
        <v>693</v>
      </c>
      <c r="B224" s="6" t="s">
        <v>323</v>
      </c>
      <c r="C224" s="7" t="s">
        <v>543</v>
      </c>
      <c r="D224" s="25" t="s">
        <v>365</v>
      </c>
      <c r="E224" s="8">
        <v>1</v>
      </c>
      <c r="F224" s="8">
        <v>11.95</v>
      </c>
      <c r="G224" s="8">
        <f t="shared" si="24"/>
        <v>11.95</v>
      </c>
      <c r="H224" s="8">
        <f t="shared" si="25"/>
        <v>15.18</v>
      </c>
      <c r="I224" s="36">
        <f t="shared" si="26"/>
        <v>15.18</v>
      </c>
      <c r="K224" s="69"/>
      <c r="L224" s="87"/>
      <c r="M224" s="109"/>
      <c r="N224" s="84"/>
      <c r="O224" s="79"/>
      <c r="P224" s="69"/>
    </row>
    <row r="225" spans="1:16" ht="30.75" customHeight="1">
      <c r="A225" s="6" t="s">
        <v>906</v>
      </c>
      <c r="B225" s="6" t="s">
        <v>323</v>
      </c>
      <c r="C225" s="7" t="s">
        <v>225</v>
      </c>
      <c r="D225" s="25" t="s">
        <v>365</v>
      </c>
      <c r="E225" s="8">
        <v>72</v>
      </c>
      <c r="F225" s="8">
        <v>40.89</v>
      </c>
      <c r="G225" s="8">
        <f t="shared" si="24"/>
        <v>2944.08</v>
      </c>
      <c r="H225" s="8">
        <f t="shared" si="25"/>
        <v>51.93</v>
      </c>
      <c r="I225" s="36">
        <f t="shared" si="26"/>
        <v>3738.96</v>
      </c>
      <c r="K225" s="69"/>
      <c r="L225" s="87"/>
      <c r="M225" s="109"/>
      <c r="N225" s="84"/>
      <c r="O225" s="79"/>
      <c r="P225" s="69"/>
    </row>
    <row r="226" spans="1:16" ht="45.75" customHeight="1">
      <c r="A226" s="6" t="s">
        <v>907</v>
      </c>
      <c r="B226" s="6" t="s">
        <v>114</v>
      </c>
      <c r="C226" s="7" t="s">
        <v>226</v>
      </c>
      <c r="D226" s="25" t="s">
        <v>369</v>
      </c>
      <c r="E226" s="8">
        <v>27</v>
      </c>
      <c r="F226" s="8">
        <v>28.05</v>
      </c>
      <c r="G226" s="8">
        <f t="shared" si="24"/>
        <v>757.35</v>
      </c>
      <c r="H226" s="8">
        <f t="shared" si="25"/>
        <v>35.62</v>
      </c>
      <c r="I226" s="36">
        <f t="shared" si="26"/>
        <v>961.74</v>
      </c>
      <c r="K226" s="69"/>
      <c r="L226" s="87"/>
      <c r="M226" s="109"/>
      <c r="N226" s="84"/>
      <c r="O226" s="79"/>
      <c r="P226" s="69"/>
    </row>
    <row r="227" spans="1:16" ht="30.75" customHeight="1">
      <c r="A227" s="6" t="s">
        <v>908</v>
      </c>
      <c r="B227" s="6" t="s">
        <v>115</v>
      </c>
      <c r="C227" s="7" t="s">
        <v>904</v>
      </c>
      <c r="D227" s="25" t="s">
        <v>365</v>
      </c>
      <c r="E227" s="8">
        <v>11</v>
      </c>
      <c r="F227" s="8">
        <v>19.15</v>
      </c>
      <c r="G227" s="8">
        <f t="shared" si="24"/>
        <v>210.65</v>
      </c>
      <c r="H227" s="8">
        <f t="shared" si="25"/>
        <v>24.32</v>
      </c>
      <c r="I227" s="36">
        <f t="shared" si="26"/>
        <v>267.52</v>
      </c>
      <c r="K227" s="69"/>
      <c r="L227" s="87"/>
      <c r="M227" s="88"/>
      <c r="N227" s="84"/>
      <c r="O227" s="79"/>
      <c r="P227" s="69"/>
    </row>
    <row r="228" spans="1:16" ht="30.75" customHeight="1">
      <c r="A228" s="6" t="s">
        <v>909</v>
      </c>
      <c r="B228" s="6" t="s">
        <v>323</v>
      </c>
      <c r="C228" s="7" t="s">
        <v>905</v>
      </c>
      <c r="D228" s="25" t="s">
        <v>365</v>
      </c>
      <c r="E228" s="8">
        <v>9</v>
      </c>
      <c r="F228" s="8">
        <v>17.67</v>
      </c>
      <c r="G228" s="8">
        <f t="shared" si="24"/>
        <v>159.03</v>
      </c>
      <c r="H228" s="8">
        <f t="shared" si="25"/>
        <v>22.44</v>
      </c>
      <c r="I228" s="36">
        <f t="shared" si="26"/>
        <v>201.96</v>
      </c>
      <c r="K228" s="69"/>
      <c r="L228" s="87"/>
      <c r="M228" s="88"/>
      <c r="N228" s="84"/>
      <c r="O228" s="79"/>
      <c r="P228" s="69"/>
    </row>
    <row r="229" spans="1:16" ht="30.75" customHeight="1">
      <c r="A229" s="6" t="s">
        <v>910</v>
      </c>
      <c r="B229" s="6" t="s">
        <v>323</v>
      </c>
      <c r="C229" s="66" t="s">
        <v>11</v>
      </c>
      <c r="D229" s="67" t="s">
        <v>365</v>
      </c>
      <c r="E229" s="57">
        <v>3</v>
      </c>
      <c r="F229" s="8">
        <v>10.84</v>
      </c>
      <c r="G229" s="8">
        <f t="shared" si="24"/>
        <v>32.52</v>
      </c>
      <c r="H229" s="8">
        <f t="shared" si="25"/>
        <v>13.77</v>
      </c>
      <c r="I229" s="36">
        <f t="shared" si="26"/>
        <v>41.31</v>
      </c>
      <c r="K229" s="69"/>
      <c r="L229" s="87"/>
      <c r="M229" s="88"/>
      <c r="N229" s="84"/>
      <c r="O229" s="79"/>
      <c r="P229" s="69"/>
    </row>
    <row r="230" spans="1:16" ht="30.75" customHeight="1">
      <c r="A230" s="6" t="s">
        <v>10</v>
      </c>
      <c r="B230" s="6" t="s">
        <v>323</v>
      </c>
      <c r="C230" s="66" t="s">
        <v>13</v>
      </c>
      <c r="D230" s="67" t="s">
        <v>365</v>
      </c>
      <c r="E230" s="57">
        <v>3</v>
      </c>
      <c r="F230" s="8">
        <v>17.34</v>
      </c>
      <c r="G230" s="8">
        <f t="shared" si="24"/>
        <v>52.02</v>
      </c>
      <c r="H230" s="8">
        <f t="shared" si="25"/>
        <v>22.02</v>
      </c>
      <c r="I230" s="36">
        <f t="shared" si="26"/>
        <v>66.06</v>
      </c>
      <c r="K230" s="69"/>
      <c r="L230" s="87"/>
      <c r="M230" s="88"/>
      <c r="N230" s="84"/>
      <c r="O230" s="79"/>
      <c r="P230" s="69"/>
    </row>
    <row r="231" spans="1:16" ht="45.75" customHeight="1">
      <c r="A231" s="6" t="s">
        <v>12</v>
      </c>
      <c r="B231" s="6" t="s">
        <v>323</v>
      </c>
      <c r="C231" s="66" t="s">
        <v>295</v>
      </c>
      <c r="D231" s="67" t="s">
        <v>365</v>
      </c>
      <c r="E231" s="57">
        <v>9</v>
      </c>
      <c r="F231" s="8">
        <v>16.88</v>
      </c>
      <c r="G231" s="8">
        <f t="shared" si="24"/>
        <v>151.92</v>
      </c>
      <c r="H231" s="8">
        <f t="shared" si="25"/>
        <v>21.44</v>
      </c>
      <c r="I231" s="36">
        <f t="shared" si="26"/>
        <v>192.96</v>
      </c>
      <c r="K231" s="69"/>
      <c r="L231" s="87"/>
      <c r="M231" s="88"/>
      <c r="N231" s="84"/>
      <c r="O231" s="79"/>
      <c r="P231" s="69"/>
    </row>
    <row r="232" spans="1:16" ht="30.75" customHeight="1">
      <c r="A232" s="6" t="s">
        <v>14</v>
      </c>
      <c r="B232" s="6" t="s">
        <v>102</v>
      </c>
      <c r="C232" s="66" t="s">
        <v>16</v>
      </c>
      <c r="D232" s="67" t="s">
        <v>365</v>
      </c>
      <c r="E232" s="57">
        <f>3*E226</f>
        <v>81</v>
      </c>
      <c r="F232" s="8">
        <v>2.51</v>
      </c>
      <c r="G232" s="8">
        <f t="shared" si="24"/>
        <v>203.31</v>
      </c>
      <c r="H232" s="8">
        <f t="shared" si="25"/>
        <v>3.19</v>
      </c>
      <c r="I232" s="36">
        <f t="shared" si="26"/>
        <v>258.39</v>
      </c>
      <c r="K232" s="69"/>
      <c r="L232" s="87"/>
      <c r="M232" s="88"/>
      <c r="N232" s="84"/>
      <c r="O232" s="79"/>
      <c r="P232" s="69"/>
    </row>
    <row r="233" spans="1:16" ht="30.75" customHeight="1">
      <c r="A233" s="6" t="s">
        <v>15</v>
      </c>
      <c r="B233" s="6" t="s">
        <v>116</v>
      </c>
      <c r="C233" s="66" t="s">
        <v>18</v>
      </c>
      <c r="D233" s="67" t="s">
        <v>365</v>
      </c>
      <c r="E233" s="57">
        <v>21</v>
      </c>
      <c r="F233" s="8">
        <v>6.37</v>
      </c>
      <c r="G233" s="8">
        <f t="shared" si="24"/>
        <v>133.77</v>
      </c>
      <c r="H233" s="8">
        <f t="shared" si="25"/>
        <v>8.09</v>
      </c>
      <c r="I233" s="36">
        <f t="shared" si="26"/>
        <v>169.89</v>
      </c>
      <c r="K233" s="69"/>
      <c r="L233" s="87"/>
      <c r="M233" s="88"/>
      <c r="N233" s="84"/>
      <c r="O233" s="79"/>
      <c r="P233" s="69"/>
    </row>
    <row r="234" spans="1:16" ht="45.75" customHeight="1">
      <c r="A234" s="6" t="s">
        <v>17</v>
      </c>
      <c r="B234" s="6" t="s">
        <v>117</v>
      </c>
      <c r="C234" s="66" t="s">
        <v>20</v>
      </c>
      <c r="D234" s="67" t="s">
        <v>365</v>
      </c>
      <c r="E234" s="57">
        <v>21</v>
      </c>
      <c r="F234" s="8">
        <v>13.34</v>
      </c>
      <c r="G234" s="8">
        <f t="shared" si="24"/>
        <v>280.14</v>
      </c>
      <c r="H234" s="8">
        <f t="shared" si="25"/>
        <v>16.94</v>
      </c>
      <c r="I234" s="36">
        <f t="shared" si="26"/>
        <v>355.74</v>
      </c>
      <c r="K234" s="69"/>
      <c r="L234" s="87"/>
      <c r="M234" s="88"/>
      <c r="N234" s="84"/>
      <c r="O234" s="79"/>
      <c r="P234" s="69"/>
    </row>
    <row r="235" spans="1:16" ht="30.75" customHeight="1">
      <c r="A235" s="6" t="s">
        <v>19</v>
      </c>
      <c r="B235" s="6" t="s">
        <v>323</v>
      </c>
      <c r="C235" s="66" t="s">
        <v>21</v>
      </c>
      <c r="D235" s="67" t="s">
        <v>365</v>
      </c>
      <c r="E235" s="57">
        <f>2*E221</f>
        <v>34</v>
      </c>
      <c r="F235" s="8">
        <v>36.1</v>
      </c>
      <c r="G235" s="8">
        <f t="shared" si="24"/>
        <v>1227.4</v>
      </c>
      <c r="H235" s="8">
        <f t="shared" si="25"/>
        <v>45.85</v>
      </c>
      <c r="I235" s="36">
        <f t="shared" si="26"/>
        <v>1558.9</v>
      </c>
      <c r="K235" s="69"/>
      <c r="L235" s="87"/>
      <c r="M235" s="88"/>
      <c r="N235" s="84"/>
      <c r="O235" s="79"/>
      <c r="P235" s="69"/>
    </row>
    <row r="236" spans="1:16" ht="15">
      <c r="A236" s="9"/>
      <c r="B236" s="9"/>
      <c r="C236" s="10" t="s">
        <v>515</v>
      </c>
      <c r="D236" s="26"/>
      <c r="E236" s="11"/>
      <c r="F236" s="11"/>
      <c r="G236" s="11">
        <f>SUM(G214:G235)</f>
        <v>22087.61</v>
      </c>
      <c r="H236" s="11"/>
      <c r="I236" s="11">
        <f>SUM(I214:I235)</f>
        <v>28054.73</v>
      </c>
      <c r="K236" s="69"/>
      <c r="L236" s="69"/>
      <c r="M236" s="69"/>
      <c r="N236" s="69"/>
      <c r="O236" s="69"/>
      <c r="P236" s="69"/>
    </row>
    <row r="237" spans="1:16" ht="15">
      <c r="A237" s="3" t="s">
        <v>694</v>
      </c>
      <c r="B237" s="3"/>
      <c r="C237" s="4" t="s">
        <v>545</v>
      </c>
      <c r="D237" s="27"/>
      <c r="E237" s="12"/>
      <c r="F237" s="12"/>
      <c r="G237" s="12"/>
      <c r="H237" s="12"/>
      <c r="I237" s="12"/>
      <c r="K237" s="69"/>
      <c r="L237" s="69"/>
      <c r="M237" s="69"/>
      <c r="N237" s="69"/>
      <c r="O237" s="69"/>
      <c r="P237" s="69"/>
    </row>
    <row r="238" spans="1:16" ht="30">
      <c r="A238" s="6" t="s">
        <v>695</v>
      </c>
      <c r="B238" s="6" t="s">
        <v>323</v>
      </c>
      <c r="C238" s="7" t="s">
        <v>546</v>
      </c>
      <c r="D238" s="25" t="s">
        <v>369</v>
      </c>
      <c r="E238" s="8">
        <v>24</v>
      </c>
      <c r="F238" s="8">
        <v>17.43</v>
      </c>
      <c r="G238" s="8">
        <f>F238*E238</f>
        <v>418.32</v>
      </c>
      <c r="H238" s="8">
        <f>F238*1.27</f>
        <v>22.14</v>
      </c>
      <c r="I238" s="8">
        <f>H238*E238</f>
        <v>531.36</v>
      </c>
      <c r="K238" s="69"/>
      <c r="L238" s="77"/>
      <c r="M238" s="78"/>
      <c r="N238" s="68"/>
      <c r="O238" s="79"/>
      <c r="P238" s="69"/>
    </row>
    <row r="239" spans="1:16" ht="30">
      <c r="A239" s="6" t="s">
        <v>696</v>
      </c>
      <c r="B239" s="6" t="s">
        <v>323</v>
      </c>
      <c r="C239" s="7" t="s">
        <v>753</v>
      </c>
      <c r="D239" s="25" t="s">
        <v>369</v>
      </c>
      <c r="E239" s="36">
        <v>10</v>
      </c>
      <c r="F239" s="8">
        <v>32.75</v>
      </c>
      <c r="G239" s="8">
        <f>F239*E239</f>
        <v>327.5</v>
      </c>
      <c r="H239" s="8">
        <f>F239*1.27</f>
        <v>41.59</v>
      </c>
      <c r="I239" s="8">
        <f>H239*E239</f>
        <v>415.9</v>
      </c>
      <c r="K239" s="99"/>
      <c r="L239" s="77"/>
      <c r="M239" s="98"/>
      <c r="N239" s="68"/>
      <c r="O239" s="79"/>
      <c r="P239" s="69"/>
    </row>
    <row r="240" spans="1:16" ht="30">
      <c r="A240" s="6" t="s">
        <v>697</v>
      </c>
      <c r="B240" s="6" t="s">
        <v>323</v>
      </c>
      <c r="C240" s="7" t="s">
        <v>754</v>
      </c>
      <c r="D240" s="25" t="s">
        <v>365</v>
      </c>
      <c r="E240" s="36">
        <v>2</v>
      </c>
      <c r="F240" s="8">
        <v>427.56</v>
      </c>
      <c r="G240" s="8">
        <f>F240*E240</f>
        <v>855.12</v>
      </c>
      <c r="H240" s="8">
        <f>F240*1.27</f>
        <v>543</v>
      </c>
      <c r="I240" s="8">
        <f>H240*E240</f>
        <v>1086</v>
      </c>
      <c r="K240" s="99"/>
      <c r="L240" s="77"/>
      <c r="M240" s="98"/>
      <c r="N240" s="68"/>
      <c r="O240" s="79"/>
      <c r="P240" s="69"/>
    </row>
    <row r="241" spans="1:16" ht="33.75" customHeight="1">
      <c r="A241" s="6" t="s">
        <v>698</v>
      </c>
      <c r="B241" s="6" t="s">
        <v>323</v>
      </c>
      <c r="C241" s="7" t="s">
        <v>755</v>
      </c>
      <c r="D241" s="25" t="s">
        <v>365</v>
      </c>
      <c r="E241" s="36">
        <v>2</v>
      </c>
      <c r="F241" s="8">
        <v>307.06</v>
      </c>
      <c r="G241" s="8">
        <f>F241*E241</f>
        <v>614.12</v>
      </c>
      <c r="H241" s="8">
        <f>F241*1.27</f>
        <v>389.97</v>
      </c>
      <c r="I241" s="8">
        <f>H241*E241</f>
        <v>779.94</v>
      </c>
      <c r="K241" s="99"/>
      <c r="L241" s="77"/>
      <c r="M241" s="98"/>
      <c r="N241" s="68"/>
      <c r="O241" s="79"/>
      <c r="P241" s="69"/>
    </row>
    <row r="242" spans="1:16" ht="30">
      <c r="A242" s="6" t="s">
        <v>699</v>
      </c>
      <c r="B242" s="6" t="s">
        <v>323</v>
      </c>
      <c r="C242" s="7" t="s">
        <v>756</v>
      </c>
      <c r="D242" s="25" t="s">
        <v>365</v>
      </c>
      <c r="E242" s="36">
        <v>2</v>
      </c>
      <c r="F242" s="8">
        <v>53</v>
      </c>
      <c r="G242" s="8">
        <f>F242*E242</f>
        <v>106</v>
      </c>
      <c r="H242" s="8">
        <f>F242*1.27</f>
        <v>67.31</v>
      </c>
      <c r="I242" s="8">
        <f>H242*E242</f>
        <v>134.62</v>
      </c>
      <c r="K242" s="99"/>
      <c r="L242" s="77"/>
      <c r="M242" s="98"/>
      <c r="N242" s="68"/>
      <c r="O242" s="79"/>
      <c r="P242" s="69"/>
    </row>
    <row r="243" spans="1:16" ht="15">
      <c r="A243" s="9"/>
      <c r="B243" s="9"/>
      <c r="C243" s="10" t="s">
        <v>544</v>
      </c>
      <c r="D243" s="26"/>
      <c r="E243" s="11"/>
      <c r="F243" s="11"/>
      <c r="G243" s="11">
        <f>SUM(G238:G242)</f>
        <v>2321.06</v>
      </c>
      <c r="H243" s="11"/>
      <c r="I243" s="11">
        <f>SUM(I238:I242)</f>
        <v>2947.82</v>
      </c>
      <c r="K243" s="69"/>
      <c r="L243" s="69"/>
      <c r="M243" s="69"/>
      <c r="N243" s="69"/>
      <c r="O243" s="69"/>
      <c r="P243" s="69"/>
    </row>
    <row r="244" spans="1:16" ht="15">
      <c r="A244" s="3" t="s">
        <v>700</v>
      </c>
      <c r="B244" s="3"/>
      <c r="C244" s="4" t="s">
        <v>548</v>
      </c>
      <c r="D244" s="27"/>
      <c r="E244" s="12"/>
      <c r="F244" s="12"/>
      <c r="G244" s="12"/>
      <c r="H244" s="12"/>
      <c r="I244" s="12"/>
      <c r="K244" s="69"/>
      <c r="L244" s="69"/>
      <c r="M244" s="69"/>
      <c r="N244" s="69"/>
      <c r="O244" s="69"/>
      <c r="P244" s="69"/>
    </row>
    <row r="245" spans="1:16" ht="15">
      <c r="A245" s="44" t="s">
        <v>701</v>
      </c>
      <c r="B245" s="44"/>
      <c r="C245" s="45" t="s">
        <v>549</v>
      </c>
      <c r="D245" s="25"/>
      <c r="E245" s="8"/>
      <c r="F245" s="8"/>
      <c r="G245" s="8"/>
      <c r="H245" s="8"/>
      <c r="I245" s="8"/>
      <c r="K245" s="69"/>
      <c r="L245" s="69"/>
      <c r="M245" s="69"/>
      <c r="N245" s="69"/>
      <c r="O245" s="69"/>
      <c r="P245" s="69"/>
    </row>
    <row r="246" spans="1:16" ht="30">
      <c r="A246" s="6" t="s">
        <v>853</v>
      </c>
      <c r="B246" s="117" t="s">
        <v>118</v>
      </c>
      <c r="C246" s="7" t="s">
        <v>736</v>
      </c>
      <c r="D246" s="25" t="s">
        <v>365</v>
      </c>
      <c r="E246" s="8">
        <v>17</v>
      </c>
      <c r="F246" s="8">
        <f>144.51+111.03</f>
        <v>255.54</v>
      </c>
      <c r="G246" s="8">
        <f>F246*E246</f>
        <v>4344.18</v>
      </c>
      <c r="H246" s="8">
        <f>F246*1.27</f>
        <v>324.54</v>
      </c>
      <c r="I246" s="8">
        <f>H246*E246</f>
        <v>5517.18</v>
      </c>
      <c r="K246" s="95"/>
      <c r="L246" s="77"/>
      <c r="M246" s="98"/>
      <c r="N246" s="79"/>
      <c r="O246" s="79"/>
      <c r="P246" s="69"/>
    </row>
    <row r="247" spans="1:16" ht="30">
      <c r="A247" s="6" t="s">
        <v>854</v>
      </c>
      <c r="B247" s="117" t="s">
        <v>119</v>
      </c>
      <c r="C247" s="7" t="s">
        <v>737</v>
      </c>
      <c r="D247" s="25" t="s">
        <v>365</v>
      </c>
      <c r="E247" s="8">
        <v>4</v>
      </c>
      <c r="F247" s="8">
        <f>184.47+111.03</f>
        <v>295.5</v>
      </c>
      <c r="G247" s="8">
        <f aca="true" t="shared" si="27" ref="G247:G256">F247*E247</f>
        <v>1182</v>
      </c>
      <c r="H247" s="8">
        <f aca="true" t="shared" si="28" ref="H247:H256">F247*1.27</f>
        <v>375.29</v>
      </c>
      <c r="I247" s="8">
        <f aca="true" t="shared" si="29" ref="I247:I256">H247*E247</f>
        <v>1501.16</v>
      </c>
      <c r="K247" s="69"/>
      <c r="L247" s="77"/>
      <c r="M247" s="98"/>
      <c r="N247" s="79"/>
      <c r="O247" s="79"/>
      <c r="P247" s="69"/>
    </row>
    <row r="248" spans="1:16" ht="45">
      <c r="A248" s="6" t="s">
        <v>855</v>
      </c>
      <c r="B248" s="13" t="s">
        <v>323</v>
      </c>
      <c r="C248" s="7" t="s">
        <v>738</v>
      </c>
      <c r="D248" s="25" t="s">
        <v>365</v>
      </c>
      <c r="E248" s="8">
        <v>2</v>
      </c>
      <c r="F248" s="8">
        <v>442.93</v>
      </c>
      <c r="G248" s="8">
        <f t="shared" si="27"/>
        <v>885.86</v>
      </c>
      <c r="H248" s="8">
        <f t="shared" si="28"/>
        <v>562.52</v>
      </c>
      <c r="I248" s="8">
        <f t="shared" si="29"/>
        <v>1125.04</v>
      </c>
      <c r="K248" s="95"/>
      <c r="L248" s="77"/>
      <c r="M248" s="98"/>
      <c r="N248" s="79"/>
      <c r="O248" s="68"/>
      <c r="P248" s="69"/>
    </row>
    <row r="249" spans="1:16" ht="30">
      <c r="A249" s="6" t="s">
        <v>856</v>
      </c>
      <c r="B249" s="13" t="s">
        <v>323</v>
      </c>
      <c r="C249" s="7" t="s">
        <v>739</v>
      </c>
      <c r="D249" s="25" t="s">
        <v>365</v>
      </c>
      <c r="E249" s="8">
        <v>3</v>
      </c>
      <c r="F249" s="8">
        <v>442.93</v>
      </c>
      <c r="G249" s="8">
        <f t="shared" si="27"/>
        <v>1328.79</v>
      </c>
      <c r="H249" s="8">
        <f t="shared" si="28"/>
        <v>562.52</v>
      </c>
      <c r="I249" s="8">
        <f t="shared" si="29"/>
        <v>1687.56</v>
      </c>
      <c r="K249" s="95"/>
      <c r="L249" s="77"/>
      <c r="M249" s="98"/>
      <c r="N249" s="79"/>
      <c r="O249" s="68"/>
      <c r="P249" s="69"/>
    </row>
    <row r="250" spans="1:16" ht="60">
      <c r="A250" s="6" t="s">
        <v>857</v>
      </c>
      <c r="B250" s="13" t="s">
        <v>120</v>
      </c>
      <c r="C250" s="7" t="s">
        <v>740</v>
      </c>
      <c r="D250" s="25" t="s">
        <v>365</v>
      </c>
      <c r="E250" s="8">
        <v>2</v>
      </c>
      <c r="F250" s="8">
        <v>372.75</v>
      </c>
      <c r="G250" s="8">
        <f t="shared" si="27"/>
        <v>745.5</v>
      </c>
      <c r="H250" s="8">
        <f t="shared" si="28"/>
        <v>473.39</v>
      </c>
      <c r="I250" s="8">
        <f t="shared" si="29"/>
        <v>946.78</v>
      </c>
      <c r="K250" s="69"/>
      <c r="L250" s="77"/>
      <c r="M250" s="98"/>
      <c r="N250" s="79"/>
      <c r="O250" s="69"/>
      <c r="P250" s="69"/>
    </row>
    <row r="251" spans="1:16" ht="15">
      <c r="A251" s="6" t="s">
        <v>328</v>
      </c>
      <c r="B251" s="13" t="s">
        <v>323</v>
      </c>
      <c r="C251" s="7" t="s">
        <v>329</v>
      </c>
      <c r="D251" s="25" t="s">
        <v>365</v>
      </c>
      <c r="E251" s="8">
        <v>2</v>
      </c>
      <c r="F251" s="8">
        <v>212</v>
      </c>
      <c r="G251" s="8">
        <f t="shared" si="27"/>
        <v>424</v>
      </c>
      <c r="H251" s="8">
        <f t="shared" si="28"/>
        <v>269.24</v>
      </c>
      <c r="I251" s="8">
        <f t="shared" si="29"/>
        <v>538.48</v>
      </c>
      <c r="K251" s="69"/>
      <c r="L251" s="77"/>
      <c r="M251" s="98"/>
      <c r="N251" s="79"/>
      <c r="O251" s="69"/>
      <c r="P251" s="69"/>
    </row>
    <row r="252" spans="1:16" s="48" customFormat="1" ht="15">
      <c r="A252" s="44" t="s">
        <v>752</v>
      </c>
      <c r="B252" s="44"/>
      <c r="C252" s="45" t="s">
        <v>550</v>
      </c>
      <c r="D252" s="46"/>
      <c r="E252" s="47"/>
      <c r="F252" s="47"/>
      <c r="G252" s="8"/>
      <c r="H252" s="8"/>
      <c r="I252" s="8"/>
      <c r="K252" s="80"/>
      <c r="L252" s="77"/>
      <c r="M252" s="98"/>
      <c r="N252" s="79"/>
      <c r="O252" s="80"/>
      <c r="P252" s="80"/>
    </row>
    <row r="253" spans="1:18" ht="45">
      <c r="A253" s="6" t="s">
        <v>858</v>
      </c>
      <c r="B253" s="6" t="s">
        <v>121</v>
      </c>
      <c r="C253" s="7" t="s">
        <v>551</v>
      </c>
      <c r="D253" s="25" t="s">
        <v>365</v>
      </c>
      <c r="E253" s="36">
        <v>24</v>
      </c>
      <c r="F253" s="8">
        <v>130.07</v>
      </c>
      <c r="G253" s="8">
        <f t="shared" si="27"/>
        <v>3121.68</v>
      </c>
      <c r="H253" s="8">
        <f t="shared" si="28"/>
        <v>165.19</v>
      </c>
      <c r="I253" s="8">
        <f t="shared" si="29"/>
        <v>3964.56</v>
      </c>
      <c r="K253" s="69"/>
      <c r="L253" s="77"/>
      <c r="M253" s="98"/>
      <c r="N253" s="79"/>
      <c r="O253" s="68"/>
      <c r="P253" s="69"/>
      <c r="Q253" s="69"/>
      <c r="R253" s="69"/>
    </row>
    <row r="254" spans="1:18" ht="45">
      <c r="A254" s="6" t="s">
        <v>859</v>
      </c>
      <c r="B254" s="6" t="s">
        <v>122</v>
      </c>
      <c r="C254" s="7" t="s">
        <v>552</v>
      </c>
      <c r="D254" s="25" t="s">
        <v>365</v>
      </c>
      <c r="E254" s="36">
        <v>2</v>
      </c>
      <c r="F254" s="8">
        <v>126.18</v>
      </c>
      <c r="G254" s="8">
        <f t="shared" si="27"/>
        <v>252.36</v>
      </c>
      <c r="H254" s="8">
        <f t="shared" si="28"/>
        <v>160.25</v>
      </c>
      <c r="I254" s="8">
        <f t="shared" si="29"/>
        <v>320.5</v>
      </c>
      <c r="K254" s="69"/>
      <c r="L254" s="81"/>
      <c r="M254" s="112"/>
      <c r="N254" s="83"/>
      <c r="O254" s="68"/>
      <c r="P254" s="69"/>
      <c r="Q254" s="69"/>
      <c r="R254" s="69"/>
    </row>
    <row r="255" spans="1:18" ht="45">
      <c r="A255" s="6" t="s">
        <v>860</v>
      </c>
      <c r="B255" s="6" t="s">
        <v>123</v>
      </c>
      <c r="C255" s="7" t="s">
        <v>553</v>
      </c>
      <c r="D255" s="25" t="s">
        <v>365</v>
      </c>
      <c r="E255" s="36">
        <v>4</v>
      </c>
      <c r="F255" s="8">
        <v>39.1</v>
      </c>
      <c r="G255" s="8">
        <f t="shared" si="27"/>
        <v>156.4</v>
      </c>
      <c r="H255" s="8">
        <f t="shared" si="28"/>
        <v>49.66</v>
      </c>
      <c r="I255" s="8">
        <f t="shared" si="29"/>
        <v>198.64</v>
      </c>
      <c r="K255" s="69"/>
      <c r="L255" s="77"/>
      <c r="M255" s="98"/>
      <c r="N255" s="68"/>
      <c r="O255" s="68"/>
      <c r="P255" s="69"/>
      <c r="Q255" s="69"/>
      <c r="R255" s="69"/>
    </row>
    <row r="256" spans="1:18" ht="30">
      <c r="A256" s="6" t="s">
        <v>861</v>
      </c>
      <c r="B256" s="6" t="s">
        <v>323</v>
      </c>
      <c r="C256" s="7" t="s">
        <v>554</v>
      </c>
      <c r="D256" s="25" t="s">
        <v>365</v>
      </c>
      <c r="E256" s="36">
        <v>8</v>
      </c>
      <c r="F256" s="8">
        <v>153.78</v>
      </c>
      <c r="G256" s="8">
        <f t="shared" si="27"/>
        <v>1230.24</v>
      </c>
      <c r="H256" s="8">
        <f t="shared" si="28"/>
        <v>195.3</v>
      </c>
      <c r="I256" s="8">
        <f t="shared" si="29"/>
        <v>1562.4</v>
      </c>
      <c r="K256" s="69"/>
      <c r="L256" s="77"/>
      <c r="M256" s="98"/>
      <c r="N256" s="68"/>
      <c r="O256" s="68"/>
      <c r="P256" s="69"/>
      <c r="Q256" s="69"/>
      <c r="R256" s="69"/>
    </row>
    <row r="257" spans="1:18" ht="15">
      <c r="A257" s="9"/>
      <c r="B257" s="9"/>
      <c r="C257" s="10" t="s">
        <v>547</v>
      </c>
      <c r="D257" s="26"/>
      <c r="E257" s="11"/>
      <c r="F257" s="11"/>
      <c r="G257" s="11">
        <f>SUM(G246:G251,G253:G256)</f>
        <v>13671.01</v>
      </c>
      <c r="H257" s="11"/>
      <c r="I257" s="11">
        <f>SUM(I246:I251,I253:I256)</f>
        <v>17362.3</v>
      </c>
      <c r="K257" s="69"/>
      <c r="L257" s="77"/>
      <c r="M257" s="98"/>
      <c r="N257" s="68"/>
      <c r="O257" s="69"/>
      <c r="P257" s="69"/>
      <c r="Q257" s="69"/>
      <c r="R257" s="69"/>
    </row>
    <row r="258" spans="1:18" ht="15">
      <c r="A258" s="3" t="s">
        <v>702</v>
      </c>
      <c r="B258" s="3"/>
      <c r="C258" s="4" t="s">
        <v>556</v>
      </c>
      <c r="D258" s="27"/>
      <c r="E258" s="12"/>
      <c r="F258" s="12"/>
      <c r="G258" s="12"/>
      <c r="H258" s="12"/>
      <c r="I258" s="12"/>
      <c r="K258" s="69"/>
      <c r="L258" s="77"/>
      <c r="M258" s="98"/>
      <c r="N258" s="68"/>
      <c r="O258" s="69"/>
      <c r="P258" s="69"/>
      <c r="Q258" s="69"/>
      <c r="R258" s="69"/>
    </row>
    <row r="259" spans="1:16" ht="65.25" customHeight="1">
      <c r="A259" s="6" t="s">
        <v>703</v>
      </c>
      <c r="B259" s="6" t="s">
        <v>323</v>
      </c>
      <c r="C259" s="7" t="s">
        <v>741</v>
      </c>
      <c r="D259" s="25" t="s">
        <v>365</v>
      </c>
      <c r="E259" s="8">
        <v>2</v>
      </c>
      <c r="F259" s="8">
        <f>200.48*1.06</f>
        <v>212.51</v>
      </c>
      <c r="G259" s="8">
        <f>F259*E259</f>
        <v>425.02</v>
      </c>
      <c r="H259" s="8">
        <f>F259*1.27</f>
        <v>269.89</v>
      </c>
      <c r="I259" s="8">
        <f>H259*E259</f>
        <v>539.78</v>
      </c>
      <c r="K259" s="69"/>
      <c r="L259" s="87"/>
      <c r="M259" s="109"/>
      <c r="N259" s="84"/>
      <c r="O259" s="84"/>
      <c r="P259" s="69"/>
    </row>
    <row r="260" spans="1:16" ht="60">
      <c r="A260" s="6" t="s">
        <v>704</v>
      </c>
      <c r="B260" s="6" t="s">
        <v>323</v>
      </c>
      <c r="C260" s="7" t="s">
        <v>296</v>
      </c>
      <c r="D260" s="25" t="s">
        <v>365</v>
      </c>
      <c r="E260" s="8">
        <v>1</v>
      </c>
      <c r="F260" s="8">
        <f>1.06*794.4</f>
        <v>842.06</v>
      </c>
      <c r="G260" s="8">
        <f aca="true" t="shared" si="30" ref="G260:G282">F260*E260</f>
        <v>842.06</v>
      </c>
      <c r="H260" s="8">
        <f aca="true" t="shared" si="31" ref="H260:H282">F260*1.27</f>
        <v>1069.42</v>
      </c>
      <c r="I260" s="8">
        <f aca="true" t="shared" si="32" ref="I260:I282">H260*E260</f>
        <v>1069.42</v>
      </c>
      <c r="K260" s="69"/>
      <c r="L260" s="87"/>
      <c r="M260" s="109"/>
      <c r="N260" s="84"/>
      <c r="O260" s="84"/>
      <c r="P260" s="69"/>
    </row>
    <row r="261" spans="1:16" ht="45">
      <c r="A261" s="6" t="s">
        <v>862</v>
      </c>
      <c r="B261" s="6" t="s">
        <v>323</v>
      </c>
      <c r="C261" s="7" t="s">
        <v>742</v>
      </c>
      <c r="D261" s="25" t="s">
        <v>365</v>
      </c>
      <c r="E261" s="8">
        <v>2</v>
      </c>
      <c r="F261" s="8">
        <f>1.06*554.4</f>
        <v>587.66</v>
      </c>
      <c r="G261" s="8">
        <f t="shared" si="30"/>
        <v>1175.32</v>
      </c>
      <c r="H261" s="8">
        <f t="shared" si="31"/>
        <v>746.33</v>
      </c>
      <c r="I261" s="8">
        <f t="shared" si="32"/>
        <v>1492.66</v>
      </c>
      <c r="K261" s="69"/>
      <c r="L261" s="87"/>
      <c r="M261" s="109"/>
      <c r="N261" s="84"/>
      <c r="O261" s="84"/>
      <c r="P261" s="69"/>
    </row>
    <row r="262" spans="1:16" ht="45">
      <c r="A262" s="6" t="s">
        <v>863</v>
      </c>
      <c r="B262" s="6" t="s">
        <v>323</v>
      </c>
      <c r="C262" s="7" t="s">
        <v>743</v>
      </c>
      <c r="D262" s="25" t="s">
        <v>365</v>
      </c>
      <c r="E262" s="8">
        <v>4</v>
      </c>
      <c r="F262" s="8">
        <f>1.06*1131.9</f>
        <v>1199.81</v>
      </c>
      <c r="G262" s="8">
        <f t="shared" si="30"/>
        <v>4799.24</v>
      </c>
      <c r="H262" s="8">
        <f t="shared" si="31"/>
        <v>1523.76</v>
      </c>
      <c r="I262" s="8">
        <f t="shared" si="32"/>
        <v>6095.04</v>
      </c>
      <c r="K262" s="69"/>
      <c r="L262" s="87"/>
      <c r="M262" s="109"/>
      <c r="N262" s="84"/>
      <c r="O262" s="84"/>
      <c r="P262" s="69"/>
    </row>
    <row r="263" spans="1:16" ht="60">
      <c r="A263" s="6" t="s">
        <v>864</v>
      </c>
      <c r="B263" s="6" t="s">
        <v>323</v>
      </c>
      <c r="C263" s="7" t="s">
        <v>297</v>
      </c>
      <c r="D263" s="25" t="s">
        <v>365</v>
      </c>
      <c r="E263" s="8">
        <v>1</v>
      </c>
      <c r="F263" s="8">
        <f>1.06*187.95</f>
        <v>199.23</v>
      </c>
      <c r="G263" s="8">
        <f t="shared" si="30"/>
        <v>199.23</v>
      </c>
      <c r="H263" s="8">
        <f t="shared" si="31"/>
        <v>253.02</v>
      </c>
      <c r="I263" s="8">
        <f t="shared" si="32"/>
        <v>253.02</v>
      </c>
      <c r="K263" s="69"/>
      <c r="L263" s="87"/>
      <c r="M263" s="109"/>
      <c r="N263" s="84"/>
      <c r="O263" s="84"/>
      <c r="P263" s="69"/>
    </row>
    <row r="264" spans="1:16" ht="60">
      <c r="A264" s="6" t="s">
        <v>865</v>
      </c>
      <c r="B264" s="6" t="s">
        <v>323</v>
      </c>
      <c r="C264" s="7" t="s">
        <v>298</v>
      </c>
      <c r="D264" s="25" t="s">
        <v>365</v>
      </c>
      <c r="E264" s="8">
        <v>1</v>
      </c>
      <c r="F264" s="8">
        <f>1.06*313.25</f>
        <v>332.05</v>
      </c>
      <c r="G264" s="8">
        <f t="shared" si="30"/>
        <v>332.05</v>
      </c>
      <c r="H264" s="8">
        <f t="shared" si="31"/>
        <v>421.7</v>
      </c>
      <c r="I264" s="8">
        <f t="shared" si="32"/>
        <v>421.7</v>
      </c>
      <c r="K264" s="69"/>
      <c r="L264" s="87"/>
      <c r="M264" s="109"/>
      <c r="N264" s="84"/>
      <c r="O264" s="84"/>
      <c r="P264" s="69"/>
    </row>
    <row r="265" spans="1:16" ht="60">
      <c r="A265" s="6" t="s">
        <v>866</v>
      </c>
      <c r="B265" s="6" t="s">
        <v>323</v>
      </c>
      <c r="C265" s="7" t="s">
        <v>299</v>
      </c>
      <c r="D265" s="25" t="s">
        <v>365</v>
      </c>
      <c r="E265" s="8">
        <v>2</v>
      </c>
      <c r="F265" s="8">
        <f>1.06*413.49</f>
        <v>438.3</v>
      </c>
      <c r="G265" s="8">
        <f t="shared" si="30"/>
        <v>876.6</v>
      </c>
      <c r="H265" s="8">
        <f t="shared" si="31"/>
        <v>556.64</v>
      </c>
      <c r="I265" s="8">
        <f t="shared" si="32"/>
        <v>1113.28</v>
      </c>
      <c r="K265" s="69"/>
      <c r="L265" s="87"/>
      <c r="M265" s="109"/>
      <c r="N265" s="84"/>
      <c r="O265" s="84"/>
      <c r="P265" s="69"/>
    </row>
    <row r="266" spans="1:16" ht="45">
      <c r="A266" s="6" t="s">
        <v>867</v>
      </c>
      <c r="B266" s="6" t="s">
        <v>323</v>
      </c>
      <c r="C266" s="7" t="s">
        <v>744</v>
      </c>
      <c r="D266" s="25" t="s">
        <v>365</v>
      </c>
      <c r="E266" s="8">
        <v>1</v>
      </c>
      <c r="F266" s="8">
        <f>1.06*693</f>
        <v>734.58</v>
      </c>
      <c r="G266" s="8">
        <f t="shared" si="30"/>
        <v>734.58</v>
      </c>
      <c r="H266" s="8">
        <f t="shared" si="31"/>
        <v>932.92</v>
      </c>
      <c r="I266" s="8">
        <f t="shared" si="32"/>
        <v>932.92</v>
      </c>
      <c r="K266" s="69"/>
      <c r="L266" s="87"/>
      <c r="M266" s="109"/>
      <c r="N266" s="84"/>
      <c r="O266" s="84"/>
      <c r="P266" s="69"/>
    </row>
    <row r="267" spans="1:16" ht="60">
      <c r="A267" s="6" t="s">
        <v>868</v>
      </c>
      <c r="B267" s="6" t="s">
        <v>323</v>
      </c>
      <c r="C267" s="7" t="s">
        <v>300</v>
      </c>
      <c r="D267" s="25" t="s">
        <v>365</v>
      </c>
      <c r="E267" s="8">
        <v>1</v>
      </c>
      <c r="F267" s="8">
        <f>1.06*213.01</f>
        <v>225.79</v>
      </c>
      <c r="G267" s="8">
        <f t="shared" si="30"/>
        <v>225.79</v>
      </c>
      <c r="H267" s="8">
        <f t="shared" si="31"/>
        <v>286.75</v>
      </c>
      <c r="I267" s="8">
        <f t="shared" si="32"/>
        <v>286.75</v>
      </c>
      <c r="K267" s="69"/>
      <c r="L267" s="87"/>
      <c r="M267" s="109"/>
      <c r="N267" s="84"/>
      <c r="O267" s="84"/>
      <c r="P267" s="69"/>
    </row>
    <row r="268" spans="1:16" ht="45">
      <c r="A268" s="6" t="s">
        <v>869</v>
      </c>
      <c r="B268" s="6" t="s">
        <v>323</v>
      </c>
      <c r="C268" s="7" t="s">
        <v>301</v>
      </c>
      <c r="D268" s="25" t="s">
        <v>365</v>
      </c>
      <c r="E268" s="8">
        <v>1</v>
      </c>
      <c r="F268" s="8">
        <f>1.06*4361.28</f>
        <v>4622.96</v>
      </c>
      <c r="G268" s="8">
        <f t="shared" si="30"/>
        <v>4622.96</v>
      </c>
      <c r="H268" s="8">
        <f t="shared" si="31"/>
        <v>5871.16</v>
      </c>
      <c r="I268" s="8">
        <f t="shared" si="32"/>
        <v>5871.16</v>
      </c>
      <c r="K268" s="69"/>
      <c r="L268" s="87"/>
      <c r="M268" s="109"/>
      <c r="N268" s="84"/>
      <c r="O268" s="84"/>
      <c r="P268" s="69"/>
    </row>
    <row r="269" spans="1:16" ht="60">
      <c r="A269" s="6" t="s">
        <v>870</v>
      </c>
      <c r="B269" s="6" t="s">
        <v>323</v>
      </c>
      <c r="C269" s="7" t="s">
        <v>302</v>
      </c>
      <c r="D269" s="25" t="s">
        <v>365</v>
      </c>
      <c r="E269" s="8">
        <v>3</v>
      </c>
      <c r="F269" s="8">
        <f>1.06*513.73</f>
        <v>544.55</v>
      </c>
      <c r="G269" s="8">
        <f t="shared" si="30"/>
        <v>1633.65</v>
      </c>
      <c r="H269" s="8">
        <f t="shared" si="31"/>
        <v>691.58</v>
      </c>
      <c r="I269" s="8">
        <f t="shared" si="32"/>
        <v>2074.74</v>
      </c>
      <c r="K269" s="69"/>
      <c r="L269" s="87"/>
      <c r="M269" s="109"/>
      <c r="N269" s="84"/>
      <c r="O269" s="84"/>
      <c r="P269" s="69"/>
    </row>
    <row r="270" spans="1:16" ht="60">
      <c r="A270" s="6" t="s">
        <v>871</v>
      </c>
      <c r="B270" s="6" t="s">
        <v>323</v>
      </c>
      <c r="C270" s="7" t="s">
        <v>303</v>
      </c>
      <c r="D270" s="25" t="s">
        <v>365</v>
      </c>
      <c r="E270" s="8">
        <v>1</v>
      </c>
      <c r="F270" s="8">
        <f>1.06*293.2</f>
        <v>310.79</v>
      </c>
      <c r="G270" s="8">
        <f t="shared" si="30"/>
        <v>310.79</v>
      </c>
      <c r="H270" s="8">
        <f t="shared" si="31"/>
        <v>394.7</v>
      </c>
      <c r="I270" s="8">
        <f t="shared" si="32"/>
        <v>394.7</v>
      </c>
      <c r="K270" s="69"/>
      <c r="L270" s="87"/>
      <c r="M270" s="109"/>
      <c r="N270" s="84"/>
      <c r="O270" s="84"/>
      <c r="P270" s="69"/>
    </row>
    <row r="271" spans="1:16" ht="45">
      <c r="A271" s="6" t="s">
        <v>872</v>
      </c>
      <c r="B271" s="6" t="s">
        <v>323</v>
      </c>
      <c r="C271" s="7" t="s">
        <v>745</v>
      </c>
      <c r="D271" s="25" t="s">
        <v>365</v>
      </c>
      <c r="E271" s="8">
        <v>2</v>
      </c>
      <c r="F271" s="8">
        <f>1.06*1501.5</f>
        <v>1591.59</v>
      </c>
      <c r="G271" s="8">
        <f t="shared" si="30"/>
        <v>3183.18</v>
      </c>
      <c r="H271" s="8">
        <f t="shared" si="31"/>
        <v>2021.32</v>
      </c>
      <c r="I271" s="8">
        <f t="shared" si="32"/>
        <v>4042.64</v>
      </c>
      <c r="K271" s="69"/>
      <c r="L271" s="87"/>
      <c r="M271" s="109"/>
      <c r="N271" s="84"/>
      <c r="O271" s="84"/>
      <c r="P271" s="69"/>
    </row>
    <row r="272" spans="1:16" ht="45">
      <c r="A272" s="6" t="s">
        <v>873</v>
      </c>
      <c r="B272" s="6" t="s">
        <v>323</v>
      </c>
      <c r="C272" s="7" t="s">
        <v>746</v>
      </c>
      <c r="D272" s="25" t="s">
        <v>365</v>
      </c>
      <c r="E272" s="8">
        <v>1</v>
      </c>
      <c r="F272" s="8">
        <f>1.06*831.6</f>
        <v>881.5</v>
      </c>
      <c r="G272" s="8">
        <f t="shared" si="30"/>
        <v>881.5</v>
      </c>
      <c r="H272" s="8">
        <f t="shared" si="31"/>
        <v>1119.51</v>
      </c>
      <c r="I272" s="8">
        <f t="shared" si="32"/>
        <v>1119.51</v>
      </c>
      <c r="K272" s="69"/>
      <c r="L272" s="87"/>
      <c r="M272" s="109"/>
      <c r="N272" s="84"/>
      <c r="O272" s="84"/>
      <c r="P272" s="69"/>
    </row>
    <row r="273" spans="1:16" ht="45">
      <c r="A273" s="6" t="s">
        <v>874</v>
      </c>
      <c r="B273" s="6" t="s">
        <v>323</v>
      </c>
      <c r="C273" s="7" t="s">
        <v>304</v>
      </c>
      <c r="D273" s="25" t="s">
        <v>365</v>
      </c>
      <c r="E273" s="8">
        <v>1</v>
      </c>
      <c r="F273" s="8">
        <f>1.06*744.15</f>
        <v>788.8</v>
      </c>
      <c r="G273" s="8">
        <f t="shared" si="30"/>
        <v>788.8</v>
      </c>
      <c r="H273" s="8">
        <f t="shared" si="31"/>
        <v>1001.78</v>
      </c>
      <c r="I273" s="8">
        <f t="shared" si="32"/>
        <v>1001.78</v>
      </c>
      <c r="K273" s="69"/>
      <c r="L273" s="87"/>
      <c r="M273" s="109"/>
      <c r="N273" s="84"/>
      <c r="O273" s="84"/>
      <c r="P273" s="69"/>
    </row>
    <row r="274" spans="1:16" ht="45">
      <c r="A274" s="6" t="s">
        <v>875</v>
      </c>
      <c r="B274" s="6" t="s">
        <v>323</v>
      </c>
      <c r="C274" s="7" t="s">
        <v>747</v>
      </c>
      <c r="D274" s="25" t="s">
        <v>365</v>
      </c>
      <c r="E274" s="8">
        <v>1</v>
      </c>
      <c r="F274" s="8">
        <f>1.06*2758.14</f>
        <v>2923.63</v>
      </c>
      <c r="G274" s="8">
        <f t="shared" si="30"/>
        <v>2923.63</v>
      </c>
      <c r="H274" s="8">
        <f t="shared" si="31"/>
        <v>3713.01</v>
      </c>
      <c r="I274" s="8">
        <f t="shared" si="32"/>
        <v>3713.01</v>
      </c>
      <c r="K274" s="69"/>
      <c r="L274" s="87"/>
      <c r="M274" s="109"/>
      <c r="N274" s="84"/>
      <c r="O274" s="84"/>
      <c r="P274" s="69"/>
    </row>
    <row r="275" spans="1:16" ht="45">
      <c r="A275" s="6" t="s">
        <v>876</v>
      </c>
      <c r="B275" s="6" t="s">
        <v>323</v>
      </c>
      <c r="C275" s="7" t="s">
        <v>748</v>
      </c>
      <c r="D275" s="25" t="s">
        <v>365</v>
      </c>
      <c r="E275" s="8">
        <v>1</v>
      </c>
      <c r="F275" s="8">
        <f>1.06*960.96</f>
        <v>1018.62</v>
      </c>
      <c r="G275" s="8">
        <f t="shared" si="30"/>
        <v>1018.62</v>
      </c>
      <c r="H275" s="8">
        <f t="shared" si="31"/>
        <v>1293.65</v>
      </c>
      <c r="I275" s="8">
        <f t="shared" si="32"/>
        <v>1293.65</v>
      </c>
      <c r="K275" s="69"/>
      <c r="L275" s="87"/>
      <c r="M275" s="109"/>
      <c r="N275" s="84"/>
      <c r="O275" s="84"/>
      <c r="P275" s="69"/>
    </row>
    <row r="276" spans="1:16" ht="45">
      <c r="A276" s="6" t="s">
        <v>877</v>
      </c>
      <c r="B276" s="6" t="s">
        <v>323</v>
      </c>
      <c r="C276" s="7" t="s">
        <v>330</v>
      </c>
      <c r="D276" s="25" t="s">
        <v>365</v>
      </c>
      <c r="E276" s="8">
        <v>1</v>
      </c>
      <c r="F276" s="8">
        <f>1.06*1285.35</f>
        <v>1362.47</v>
      </c>
      <c r="G276" s="8">
        <f t="shared" si="30"/>
        <v>1362.47</v>
      </c>
      <c r="H276" s="8">
        <f t="shared" si="31"/>
        <v>1730.34</v>
      </c>
      <c r="I276" s="8">
        <f t="shared" si="32"/>
        <v>1730.34</v>
      </c>
      <c r="K276" s="69"/>
      <c r="L276" s="87"/>
      <c r="M276" s="109"/>
      <c r="N276" s="84"/>
      <c r="O276" s="84"/>
      <c r="P276" s="69"/>
    </row>
    <row r="277" spans="1:16" ht="30">
      <c r="A277" s="6" t="s">
        <v>878</v>
      </c>
      <c r="B277" s="6" t="s">
        <v>323</v>
      </c>
      <c r="C277" s="7" t="s">
        <v>557</v>
      </c>
      <c r="D277" s="25" t="s">
        <v>365</v>
      </c>
      <c r="E277" s="8">
        <v>1</v>
      </c>
      <c r="F277" s="8">
        <f>1.06*168.84</f>
        <v>178.97</v>
      </c>
      <c r="G277" s="8">
        <f t="shared" si="30"/>
        <v>178.97</v>
      </c>
      <c r="H277" s="8">
        <f t="shared" si="31"/>
        <v>227.29</v>
      </c>
      <c r="I277" s="8">
        <f t="shared" si="32"/>
        <v>227.29</v>
      </c>
      <c r="K277" s="69"/>
      <c r="L277" s="87"/>
      <c r="M277" s="109"/>
      <c r="N277" s="84"/>
      <c r="O277" s="84"/>
      <c r="P277" s="69"/>
    </row>
    <row r="278" spans="1:16" ht="45">
      <c r="A278" s="6" t="s">
        <v>879</v>
      </c>
      <c r="B278" s="6" t="s">
        <v>323</v>
      </c>
      <c r="C278" s="7" t="s">
        <v>315</v>
      </c>
      <c r="D278" s="25" t="s">
        <v>365</v>
      </c>
      <c r="E278" s="8">
        <v>1</v>
      </c>
      <c r="F278" s="8">
        <f>1.06*1644.93</f>
        <v>1743.63</v>
      </c>
      <c r="G278" s="8">
        <f t="shared" si="30"/>
        <v>1743.63</v>
      </c>
      <c r="H278" s="8">
        <f t="shared" si="31"/>
        <v>2214.41</v>
      </c>
      <c r="I278" s="8">
        <f t="shared" si="32"/>
        <v>2214.41</v>
      </c>
      <c r="K278" s="69"/>
      <c r="L278" s="87"/>
      <c r="M278" s="109"/>
      <c r="N278" s="84"/>
      <c r="O278" s="84"/>
      <c r="P278" s="69"/>
    </row>
    <row r="279" spans="1:16" ht="30">
      <c r="A279" s="6" t="s">
        <v>880</v>
      </c>
      <c r="B279" s="6" t="s">
        <v>323</v>
      </c>
      <c r="C279" s="7" t="s">
        <v>305</v>
      </c>
      <c r="D279" s="25" t="s">
        <v>365</v>
      </c>
      <c r="E279" s="8">
        <v>2</v>
      </c>
      <c r="F279" s="8">
        <f>1.06*2722.98</f>
        <v>2886.36</v>
      </c>
      <c r="G279" s="8">
        <f t="shared" si="30"/>
        <v>5772.72</v>
      </c>
      <c r="H279" s="8">
        <f t="shared" si="31"/>
        <v>3665.68</v>
      </c>
      <c r="I279" s="8">
        <f t="shared" si="32"/>
        <v>7331.36</v>
      </c>
      <c r="K279" s="69"/>
      <c r="L279" s="87"/>
      <c r="M279" s="109"/>
      <c r="N279" s="84"/>
      <c r="O279" s="84"/>
      <c r="P279" s="69"/>
    </row>
    <row r="280" spans="1:16" ht="30">
      <c r="A280" s="6" t="s">
        <v>881</v>
      </c>
      <c r="B280" s="6" t="s">
        <v>323</v>
      </c>
      <c r="C280" s="7" t="s">
        <v>306</v>
      </c>
      <c r="D280" s="25" t="s">
        <v>365</v>
      </c>
      <c r="E280" s="8">
        <v>2</v>
      </c>
      <c r="F280" s="8">
        <f>1.06*1264.5</f>
        <v>1340.37</v>
      </c>
      <c r="G280" s="8">
        <f t="shared" si="30"/>
        <v>2680.74</v>
      </c>
      <c r="H280" s="8">
        <f t="shared" si="31"/>
        <v>1702.27</v>
      </c>
      <c r="I280" s="8">
        <f t="shared" si="32"/>
        <v>3404.54</v>
      </c>
      <c r="K280" s="69"/>
      <c r="L280" s="87"/>
      <c r="M280" s="109"/>
      <c r="N280" s="84"/>
      <c r="O280" s="84"/>
      <c r="P280" s="69"/>
    </row>
    <row r="281" spans="1:16" ht="30">
      <c r="A281" s="6" t="s">
        <v>882</v>
      </c>
      <c r="B281" s="6" t="s">
        <v>323</v>
      </c>
      <c r="C281" s="7" t="s">
        <v>307</v>
      </c>
      <c r="D281" s="25" t="s">
        <v>365</v>
      </c>
      <c r="E281" s="8">
        <v>1</v>
      </c>
      <c r="F281" s="8">
        <f>1.06*1991.97</f>
        <v>2111.49</v>
      </c>
      <c r="G281" s="8">
        <f t="shared" si="30"/>
        <v>2111.49</v>
      </c>
      <c r="H281" s="8">
        <f t="shared" si="31"/>
        <v>2681.59</v>
      </c>
      <c r="I281" s="8">
        <f t="shared" si="32"/>
        <v>2681.59</v>
      </c>
      <c r="K281" s="69"/>
      <c r="L281" s="87"/>
      <c r="M281" s="109"/>
      <c r="N281" s="84"/>
      <c r="O281" s="84"/>
      <c r="P281" s="69"/>
    </row>
    <row r="282" spans="1:16" ht="60">
      <c r="A282" s="6" t="s">
        <v>326</v>
      </c>
      <c r="B282" s="6" t="s">
        <v>323</v>
      </c>
      <c r="C282" s="106" t="s">
        <v>325</v>
      </c>
      <c r="D282" s="25" t="s">
        <v>365</v>
      </c>
      <c r="E282" s="8">
        <v>1</v>
      </c>
      <c r="F282" s="57">
        <f>1.06*1848.6</f>
        <v>1959.52</v>
      </c>
      <c r="G282" s="8">
        <f t="shared" si="30"/>
        <v>1959.52</v>
      </c>
      <c r="H282" s="8">
        <f t="shared" si="31"/>
        <v>2488.59</v>
      </c>
      <c r="I282" s="8">
        <f t="shared" si="32"/>
        <v>2488.59</v>
      </c>
      <c r="K282" s="69"/>
      <c r="L282" s="87"/>
      <c r="M282" s="88"/>
      <c r="N282" s="84"/>
      <c r="O282" s="84"/>
      <c r="P282" s="69"/>
    </row>
    <row r="283" spans="1:16" ht="15">
      <c r="A283" s="9"/>
      <c r="B283" s="9"/>
      <c r="C283" s="10" t="s">
        <v>555</v>
      </c>
      <c r="D283" s="26"/>
      <c r="E283" s="11"/>
      <c r="F283" s="11"/>
      <c r="G283" s="11">
        <f>SUM(G259:G282)</f>
        <v>40782.56</v>
      </c>
      <c r="H283" s="11"/>
      <c r="I283" s="11">
        <f>SUM(I259:I282)</f>
        <v>51793.88</v>
      </c>
      <c r="K283" s="69"/>
      <c r="L283" s="87"/>
      <c r="M283" s="88"/>
      <c r="N283" s="84"/>
      <c r="O283" s="84"/>
      <c r="P283" s="69"/>
    </row>
    <row r="284" spans="1:16" ht="15">
      <c r="A284" s="3" t="s">
        <v>705</v>
      </c>
      <c r="B284" s="3"/>
      <c r="C284" s="4" t="s">
        <v>559</v>
      </c>
      <c r="D284" s="27"/>
      <c r="E284" s="12"/>
      <c r="F284" s="12"/>
      <c r="G284" s="12"/>
      <c r="H284" s="12"/>
      <c r="I284" s="12"/>
      <c r="K284" s="69"/>
      <c r="L284" s="69"/>
      <c r="M284" s="69"/>
      <c r="N284" s="69"/>
      <c r="O284" s="69"/>
      <c r="P284" s="69"/>
    </row>
    <row r="285" spans="1:16" ht="30">
      <c r="A285" s="6" t="s">
        <v>706</v>
      </c>
      <c r="B285" s="6" t="s">
        <v>124</v>
      </c>
      <c r="C285" s="7" t="s">
        <v>327</v>
      </c>
      <c r="D285" s="25" t="s">
        <v>365</v>
      </c>
      <c r="E285" s="8">
        <v>1</v>
      </c>
      <c r="F285" s="8">
        <v>409.2</v>
      </c>
      <c r="G285" s="8">
        <f>F285*E285</f>
        <v>409.2</v>
      </c>
      <c r="H285" s="57">
        <f>F285*1.27</f>
        <v>519.68</v>
      </c>
      <c r="I285" s="57">
        <f>H285*E285</f>
        <v>519.68</v>
      </c>
      <c r="K285" s="86"/>
      <c r="L285" s="77"/>
      <c r="M285" s="98"/>
      <c r="N285" s="79"/>
      <c r="O285" s="84"/>
      <c r="P285" s="86"/>
    </row>
    <row r="286" spans="1:16" ht="30">
      <c r="A286" s="6" t="s">
        <v>707</v>
      </c>
      <c r="B286" s="6" t="s">
        <v>124</v>
      </c>
      <c r="C286" s="7" t="s">
        <v>308</v>
      </c>
      <c r="D286" s="25" t="s">
        <v>365</v>
      </c>
      <c r="E286" s="8">
        <v>2</v>
      </c>
      <c r="F286" s="8">
        <v>860.13</v>
      </c>
      <c r="G286" s="8">
        <f>F286*E286</f>
        <v>1720.26</v>
      </c>
      <c r="H286" s="57">
        <f>F286*1.27</f>
        <v>1092.37</v>
      </c>
      <c r="I286" s="57">
        <f>H286*E286</f>
        <v>2184.74</v>
      </c>
      <c r="K286" s="86"/>
      <c r="L286" s="77"/>
      <c r="M286" s="98"/>
      <c r="N286" s="79"/>
      <c r="O286" s="84"/>
      <c r="P286" s="86"/>
    </row>
    <row r="287" spans="1:16" ht="30">
      <c r="A287" s="6" t="s">
        <v>708</v>
      </c>
      <c r="B287" s="6" t="s">
        <v>124</v>
      </c>
      <c r="C287" s="7" t="s">
        <v>560</v>
      </c>
      <c r="D287" s="25" t="s">
        <v>365</v>
      </c>
      <c r="E287" s="8">
        <v>1</v>
      </c>
      <c r="F287" s="8">
        <v>860.13</v>
      </c>
      <c r="G287" s="8">
        <f>F287*E287</f>
        <v>860.13</v>
      </c>
      <c r="H287" s="57">
        <f>F287*1.27</f>
        <v>1092.37</v>
      </c>
      <c r="I287" s="57">
        <f>H287*E287</f>
        <v>1092.37</v>
      </c>
      <c r="K287" s="86"/>
      <c r="L287" s="77"/>
      <c r="M287" s="98"/>
      <c r="N287" s="79"/>
      <c r="O287" s="84"/>
      <c r="P287" s="86"/>
    </row>
    <row r="288" spans="1:16" ht="30">
      <c r="A288" s="6" t="s">
        <v>709</v>
      </c>
      <c r="B288" s="6" t="s">
        <v>125</v>
      </c>
      <c r="C288" s="7" t="s">
        <v>309</v>
      </c>
      <c r="D288" s="25" t="s">
        <v>365</v>
      </c>
      <c r="E288" s="8">
        <v>1</v>
      </c>
      <c r="F288" s="8">
        <v>1299.2</v>
      </c>
      <c r="G288" s="8">
        <f>F288*E288</f>
        <v>1299.2</v>
      </c>
      <c r="H288" s="57">
        <f>F288*1.27</f>
        <v>1649.98</v>
      </c>
      <c r="I288" s="57">
        <f>H288*E288</f>
        <v>1649.98</v>
      </c>
      <c r="K288" s="86"/>
      <c r="L288" s="77"/>
      <c r="M288" s="98"/>
      <c r="N288" s="79"/>
      <c r="O288" s="84"/>
      <c r="P288" s="86"/>
    </row>
    <row r="289" spans="1:16" ht="15">
      <c r="A289" s="6" t="s">
        <v>710</v>
      </c>
      <c r="B289" s="13" t="s">
        <v>126</v>
      </c>
      <c r="C289" s="7" t="s">
        <v>561</v>
      </c>
      <c r="D289" s="25" t="s">
        <v>365</v>
      </c>
      <c r="E289" s="8">
        <v>1</v>
      </c>
      <c r="F289" s="8">
        <v>138.76</v>
      </c>
      <c r="G289" s="8">
        <f>F289*E289</f>
        <v>138.76</v>
      </c>
      <c r="H289" s="57">
        <f>F289*1.27</f>
        <v>176.23</v>
      </c>
      <c r="I289" s="57">
        <f>H289*E289</f>
        <v>176.23</v>
      </c>
      <c r="K289" s="89"/>
      <c r="L289" s="77"/>
      <c r="M289" s="98"/>
      <c r="N289" s="79"/>
      <c r="O289" s="84"/>
      <c r="P289" s="86"/>
    </row>
    <row r="290" spans="1:14" ht="15">
      <c r="A290" s="9"/>
      <c r="B290" s="9"/>
      <c r="C290" s="10" t="s">
        <v>558</v>
      </c>
      <c r="D290" s="26"/>
      <c r="E290" s="11"/>
      <c r="F290" s="11"/>
      <c r="G290" s="11">
        <f>SUM(G285:G289)</f>
        <v>4427.55</v>
      </c>
      <c r="H290" s="11"/>
      <c r="I290" s="11">
        <f>SUM(I285:I289)</f>
        <v>5623</v>
      </c>
      <c r="L290" s="69"/>
      <c r="M290" s="69"/>
      <c r="N290" s="69"/>
    </row>
    <row r="291" spans="1:14" ht="15">
      <c r="A291" s="3" t="s">
        <v>711</v>
      </c>
      <c r="B291" s="3"/>
      <c r="C291" s="4" t="s">
        <v>563</v>
      </c>
      <c r="D291" s="27"/>
      <c r="E291" s="12"/>
      <c r="F291" s="12"/>
      <c r="G291" s="12"/>
      <c r="H291" s="12"/>
      <c r="I291" s="12"/>
      <c r="L291" s="69"/>
      <c r="M291" s="69"/>
      <c r="N291" s="69"/>
    </row>
    <row r="292" spans="1:15" ht="30">
      <c r="A292" s="6" t="s">
        <v>350</v>
      </c>
      <c r="B292" s="13" t="s">
        <v>127</v>
      </c>
      <c r="C292" s="7" t="s">
        <v>22</v>
      </c>
      <c r="D292" s="25" t="s">
        <v>367</v>
      </c>
      <c r="E292" s="36">
        <v>2.5</v>
      </c>
      <c r="F292" s="36">
        <v>4.13</v>
      </c>
      <c r="G292" s="8">
        <f>F292*E292</f>
        <v>10.33</v>
      </c>
      <c r="H292" s="57">
        <f>F292*1.27</f>
        <v>5.25</v>
      </c>
      <c r="I292" s="57">
        <f>H292*E292</f>
        <v>13.13</v>
      </c>
      <c r="K292" s="76"/>
      <c r="L292" s="77"/>
      <c r="M292" s="78"/>
      <c r="N292" s="79"/>
      <c r="O292" s="68"/>
    </row>
    <row r="293" spans="1:15" ht="47.25" customHeight="1">
      <c r="A293" s="6" t="s">
        <v>351</v>
      </c>
      <c r="B293" s="6" t="s">
        <v>128</v>
      </c>
      <c r="C293" s="49" t="s">
        <v>766</v>
      </c>
      <c r="D293" s="25" t="s">
        <v>367</v>
      </c>
      <c r="E293" s="8">
        <v>2.5</v>
      </c>
      <c r="F293" s="36">
        <v>16.89</v>
      </c>
      <c r="G293" s="8">
        <f>F293*E293</f>
        <v>42.23</v>
      </c>
      <c r="H293" s="57">
        <f>F293*1.27</f>
        <v>21.45</v>
      </c>
      <c r="I293" s="57">
        <f>H293*E293</f>
        <v>53.63</v>
      </c>
      <c r="K293" s="99"/>
      <c r="L293" s="77"/>
      <c r="M293" s="98"/>
      <c r="N293" s="68"/>
      <c r="O293" s="68"/>
    </row>
    <row r="294" spans="1:15" ht="45">
      <c r="A294" s="6" t="s">
        <v>352</v>
      </c>
      <c r="B294" s="6" t="s">
        <v>129</v>
      </c>
      <c r="C294" s="7" t="s">
        <v>564</v>
      </c>
      <c r="D294" s="25" t="s">
        <v>367</v>
      </c>
      <c r="E294" s="36">
        <v>280.39</v>
      </c>
      <c r="F294" s="57">
        <v>56</v>
      </c>
      <c r="G294" s="8">
        <f>F294*E294</f>
        <v>15701.84</v>
      </c>
      <c r="H294" s="57">
        <f>F294*1.27</f>
        <v>71.12</v>
      </c>
      <c r="I294" s="57">
        <f>H294*E294</f>
        <v>19941.34</v>
      </c>
      <c r="K294" s="69"/>
      <c r="L294" s="77"/>
      <c r="M294" s="78"/>
      <c r="N294" s="84"/>
      <c r="O294" s="84"/>
    </row>
    <row r="295" spans="1:15" ht="60">
      <c r="A295" s="6" t="s">
        <v>353</v>
      </c>
      <c r="B295" s="6" t="s">
        <v>130</v>
      </c>
      <c r="C295" s="7" t="s">
        <v>565</v>
      </c>
      <c r="D295" s="25" t="s">
        <v>367</v>
      </c>
      <c r="E295" s="36">
        <v>5.14</v>
      </c>
      <c r="F295" s="36">
        <v>184.16</v>
      </c>
      <c r="G295" s="8">
        <f>F295*E295</f>
        <v>946.58</v>
      </c>
      <c r="H295" s="57">
        <f>F295*1.27</f>
        <v>233.88</v>
      </c>
      <c r="I295" s="57">
        <f>H295*E295</f>
        <v>1202.14</v>
      </c>
      <c r="K295" s="69"/>
      <c r="L295" s="77"/>
      <c r="M295" s="78"/>
      <c r="N295" s="79"/>
      <c r="O295" s="68"/>
    </row>
    <row r="296" spans="1:15" ht="45">
      <c r="A296" s="6" t="s">
        <v>354</v>
      </c>
      <c r="B296" s="6" t="s">
        <v>131</v>
      </c>
      <c r="C296" s="7" t="s">
        <v>566</v>
      </c>
      <c r="D296" s="25" t="s">
        <v>367</v>
      </c>
      <c r="E296" s="36">
        <v>10.8</v>
      </c>
      <c r="F296" s="36">
        <v>186.2</v>
      </c>
      <c r="G296" s="8">
        <f>F296*E296</f>
        <v>2010.96</v>
      </c>
      <c r="H296" s="57">
        <f>F296*1.27</f>
        <v>236.47</v>
      </c>
      <c r="I296" s="57">
        <f>H296*E296</f>
        <v>2553.88</v>
      </c>
      <c r="K296" s="69"/>
      <c r="L296" s="77"/>
      <c r="M296" s="78"/>
      <c r="N296" s="79"/>
      <c r="O296" s="68"/>
    </row>
    <row r="297" spans="1:9" ht="15">
      <c r="A297" s="9"/>
      <c r="B297" s="9"/>
      <c r="C297" s="10" t="s">
        <v>562</v>
      </c>
      <c r="D297" s="26"/>
      <c r="E297" s="11"/>
      <c r="F297" s="11"/>
      <c r="G297" s="11">
        <f>SUM(G292:G296)</f>
        <v>18711.94</v>
      </c>
      <c r="H297" s="11"/>
      <c r="I297" s="11">
        <f>SUM(I292:I296)</f>
        <v>23764.12</v>
      </c>
    </row>
    <row r="298" spans="1:9" ht="15">
      <c r="A298" s="3" t="s">
        <v>712</v>
      </c>
      <c r="B298" s="3"/>
      <c r="C298" s="4" t="s">
        <v>568</v>
      </c>
      <c r="D298" s="27"/>
      <c r="E298" s="12"/>
      <c r="F298" s="12"/>
      <c r="G298" s="12"/>
      <c r="H298" s="12"/>
      <c r="I298" s="12"/>
    </row>
    <row r="299" spans="1:9" s="48" customFormat="1" ht="15">
      <c r="A299" s="44" t="s">
        <v>713</v>
      </c>
      <c r="B299" s="44"/>
      <c r="C299" s="45" t="s">
        <v>569</v>
      </c>
      <c r="D299" s="46"/>
      <c r="E299" s="47"/>
      <c r="F299" s="47"/>
      <c r="G299" s="47"/>
      <c r="H299" s="57"/>
      <c r="I299" s="57"/>
    </row>
    <row r="300" spans="1:17" ht="15">
      <c r="A300" s="6" t="s">
        <v>714</v>
      </c>
      <c r="B300" s="6" t="s">
        <v>132</v>
      </c>
      <c r="C300" s="7" t="s">
        <v>570</v>
      </c>
      <c r="D300" s="25" t="s">
        <v>376</v>
      </c>
      <c r="E300" s="36">
        <v>1.34</v>
      </c>
      <c r="F300" s="8">
        <v>305.77</v>
      </c>
      <c r="G300" s="8">
        <f>F300*E300</f>
        <v>409.73</v>
      </c>
      <c r="H300" s="57">
        <f>F300*1.27</f>
        <v>388.33</v>
      </c>
      <c r="I300" s="57">
        <f>H300*E300</f>
        <v>520.36</v>
      </c>
      <c r="K300" s="69"/>
      <c r="L300" s="77"/>
      <c r="M300" s="78"/>
      <c r="N300" s="79"/>
      <c r="O300" s="79"/>
      <c r="P300" s="69"/>
      <c r="Q300" s="69"/>
    </row>
    <row r="301" spans="1:17" ht="45">
      <c r="A301" s="6" t="s">
        <v>883</v>
      </c>
      <c r="B301" s="13" t="s">
        <v>133</v>
      </c>
      <c r="C301" s="7" t="s">
        <v>571</v>
      </c>
      <c r="D301" s="25" t="s">
        <v>367</v>
      </c>
      <c r="E301" s="36">
        <f>E302+E303</f>
        <v>418.29</v>
      </c>
      <c r="F301" s="8">
        <v>19.04</v>
      </c>
      <c r="G301" s="8">
        <f aca="true" t="shared" si="33" ref="G301:G310">F301*E301</f>
        <v>7964.24</v>
      </c>
      <c r="H301" s="57">
        <f aca="true" t="shared" si="34" ref="H301:H310">F301*1.27</f>
        <v>24.18</v>
      </c>
      <c r="I301" s="57">
        <f aca="true" t="shared" si="35" ref="I301:I310">H301*E301</f>
        <v>10114.25</v>
      </c>
      <c r="K301" s="76"/>
      <c r="L301" s="77"/>
      <c r="M301" s="78"/>
      <c r="N301" s="84"/>
      <c r="O301" s="79"/>
      <c r="P301" s="69"/>
      <c r="Q301" s="69"/>
    </row>
    <row r="302" spans="1:17" ht="45">
      <c r="A302" s="6" t="s">
        <v>715</v>
      </c>
      <c r="B302" s="13" t="s">
        <v>134</v>
      </c>
      <c r="C302" s="7" t="s">
        <v>23</v>
      </c>
      <c r="D302" s="25" t="s">
        <v>367</v>
      </c>
      <c r="E302" s="36">
        <v>15.07</v>
      </c>
      <c r="F302" s="8">
        <v>28.67</v>
      </c>
      <c r="G302" s="8">
        <f t="shared" si="33"/>
        <v>432.06</v>
      </c>
      <c r="H302" s="57">
        <f t="shared" si="34"/>
        <v>36.41</v>
      </c>
      <c r="I302" s="57">
        <f t="shared" si="35"/>
        <v>548.7</v>
      </c>
      <c r="K302" s="76"/>
      <c r="L302" s="77"/>
      <c r="M302" s="78"/>
      <c r="N302" s="84"/>
      <c r="O302" s="79"/>
      <c r="P302" s="69"/>
      <c r="Q302" s="69"/>
    </row>
    <row r="303" spans="1:17" ht="60">
      <c r="A303" s="6" t="s">
        <v>716</v>
      </c>
      <c r="B303" s="6" t="s">
        <v>135</v>
      </c>
      <c r="C303" s="7" t="s">
        <v>572</v>
      </c>
      <c r="D303" s="25" t="s">
        <v>367</v>
      </c>
      <c r="E303" s="36">
        <v>403.22</v>
      </c>
      <c r="F303" s="8">
        <v>120.33</v>
      </c>
      <c r="G303" s="8">
        <f t="shared" si="33"/>
        <v>48519.46</v>
      </c>
      <c r="H303" s="57">
        <f t="shared" si="34"/>
        <v>152.82</v>
      </c>
      <c r="I303" s="57">
        <f t="shared" si="35"/>
        <v>61620.08</v>
      </c>
      <c r="K303" s="69"/>
      <c r="L303" s="77"/>
      <c r="M303" s="78"/>
      <c r="N303" s="84"/>
      <c r="O303" s="79"/>
      <c r="P303" s="69"/>
      <c r="Q303" s="69"/>
    </row>
    <row r="304" spans="1:17" ht="15">
      <c r="A304" s="44" t="s">
        <v>765</v>
      </c>
      <c r="B304" s="44"/>
      <c r="C304" s="45" t="s">
        <v>573</v>
      </c>
      <c r="D304" s="25"/>
      <c r="E304" s="36"/>
      <c r="F304" s="8"/>
      <c r="G304" s="8">
        <f t="shared" si="33"/>
        <v>0</v>
      </c>
      <c r="H304" s="57">
        <f t="shared" si="34"/>
        <v>0</v>
      </c>
      <c r="I304" s="57">
        <f t="shared" si="35"/>
        <v>0</v>
      </c>
      <c r="K304" s="69"/>
      <c r="L304" s="77"/>
      <c r="M304" s="78"/>
      <c r="N304" s="84"/>
      <c r="O304" s="79"/>
      <c r="P304" s="69"/>
      <c r="Q304" s="69"/>
    </row>
    <row r="305" spans="1:17" ht="45">
      <c r="A305" s="6" t="s">
        <v>884</v>
      </c>
      <c r="B305" s="6" t="s">
        <v>136</v>
      </c>
      <c r="C305" s="7" t="s">
        <v>574</v>
      </c>
      <c r="D305" s="25" t="s">
        <v>369</v>
      </c>
      <c r="E305" s="36">
        <v>338.73</v>
      </c>
      <c r="F305" s="8">
        <v>18</v>
      </c>
      <c r="G305" s="8">
        <f t="shared" si="33"/>
        <v>6097.14</v>
      </c>
      <c r="H305" s="57">
        <f t="shared" si="34"/>
        <v>22.86</v>
      </c>
      <c r="I305" s="57">
        <f t="shared" si="35"/>
        <v>7743.37</v>
      </c>
      <c r="K305" s="80"/>
      <c r="L305" s="81"/>
      <c r="M305" s="82"/>
      <c r="N305" s="100"/>
      <c r="O305" s="79"/>
      <c r="P305" s="69"/>
      <c r="Q305" s="69"/>
    </row>
    <row r="306" spans="1:17" ht="45">
      <c r="A306" s="6" t="s">
        <v>885</v>
      </c>
      <c r="B306" s="6" t="s">
        <v>137</v>
      </c>
      <c r="C306" s="7" t="s">
        <v>575</v>
      </c>
      <c r="D306" s="25" t="s">
        <v>369</v>
      </c>
      <c r="E306" s="36">
        <v>45</v>
      </c>
      <c r="F306" s="8">
        <v>22.47</v>
      </c>
      <c r="G306" s="8">
        <f t="shared" si="33"/>
        <v>1011.15</v>
      </c>
      <c r="H306" s="57">
        <f t="shared" si="34"/>
        <v>28.54</v>
      </c>
      <c r="I306" s="57">
        <f t="shared" si="35"/>
        <v>1284.3</v>
      </c>
      <c r="K306" s="69"/>
      <c r="L306" s="77"/>
      <c r="M306" s="78"/>
      <c r="N306" s="84"/>
      <c r="O306" s="79"/>
      <c r="P306" s="69"/>
      <c r="Q306" s="69"/>
    </row>
    <row r="307" spans="1:17" s="48" customFormat="1" ht="15">
      <c r="A307" s="44" t="s">
        <v>886</v>
      </c>
      <c r="B307" s="44"/>
      <c r="C307" s="45" t="s">
        <v>576</v>
      </c>
      <c r="D307" s="46"/>
      <c r="E307" s="54"/>
      <c r="F307" s="47"/>
      <c r="G307" s="8">
        <f t="shared" si="33"/>
        <v>0</v>
      </c>
      <c r="H307" s="57">
        <f t="shared" si="34"/>
        <v>0</v>
      </c>
      <c r="I307" s="57">
        <f t="shared" si="35"/>
        <v>0</v>
      </c>
      <c r="K307" s="69"/>
      <c r="L307" s="77"/>
      <c r="M307" s="78"/>
      <c r="N307" s="84"/>
      <c r="O307" s="79"/>
      <c r="P307" s="80"/>
      <c r="Q307" s="80"/>
    </row>
    <row r="308" spans="1:17" ht="15">
      <c r="A308" s="6" t="s">
        <v>887</v>
      </c>
      <c r="B308" s="6" t="s">
        <v>138</v>
      </c>
      <c r="C308" s="7" t="s">
        <v>577</v>
      </c>
      <c r="D308" s="25" t="s">
        <v>367</v>
      </c>
      <c r="E308" s="36">
        <v>11.8</v>
      </c>
      <c r="F308" s="8">
        <v>281.37</v>
      </c>
      <c r="G308" s="8">
        <f t="shared" si="33"/>
        <v>3320.17</v>
      </c>
      <c r="H308" s="57">
        <f t="shared" si="34"/>
        <v>357.34</v>
      </c>
      <c r="I308" s="57">
        <f t="shared" si="35"/>
        <v>4216.61</v>
      </c>
      <c r="K308" s="69"/>
      <c r="L308" s="77"/>
      <c r="M308" s="78"/>
      <c r="N308" s="79"/>
      <c r="O308" s="79"/>
      <c r="P308" s="69"/>
      <c r="Q308" s="69"/>
    </row>
    <row r="309" spans="1:17" ht="30">
      <c r="A309" s="6" t="s">
        <v>888</v>
      </c>
      <c r="B309" s="6" t="s">
        <v>139</v>
      </c>
      <c r="C309" s="7" t="s">
        <v>578</v>
      </c>
      <c r="D309" s="25" t="s">
        <v>367</v>
      </c>
      <c r="E309" s="36">
        <v>10.13</v>
      </c>
      <c r="F309" s="8">
        <v>279.27</v>
      </c>
      <c r="G309" s="8">
        <f t="shared" si="33"/>
        <v>2829.01</v>
      </c>
      <c r="H309" s="57">
        <f t="shared" si="34"/>
        <v>354.67</v>
      </c>
      <c r="I309" s="57">
        <f t="shared" si="35"/>
        <v>3592.81</v>
      </c>
      <c r="K309" s="80"/>
      <c r="L309" s="81"/>
      <c r="M309" s="82"/>
      <c r="N309" s="83"/>
      <c r="O309" s="79"/>
      <c r="P309" s="69"/>
      <c r="Q309" s="69"/>
    </row>
    <row r="310" spans="1:17" ht="15">
      <c r="A310" s="6" t="s">
        <v>889</v>
      </c>
      <c r="B310" s="6" t="s">
        <v>323</v>
      </c>
      <c r="C310" s="7" t="s">
        <v>579</v>
      </c>
      <c r="D310" s="25" t="s">
        <v>369</v>
      </c>
      <c r="E310" s="36">
        <v>1.8</v>
      </c>
      <c r="F310" s="8">
        <v>56.17</v>
      </c>
      <c r="G310" s="8">
        <f t="shared" si="33"/>
        <v>101.11</v>
      </c>
      <c r="H310" s="57">
        <f t="shared" si="34"/>
        <v>71.34</v>
      </c>
      <c r="I310" s="57">
        <f t="shared" si="35"/>
        <v>128.41</v>
      </c>
      <c r="K310" s="69"/>
      <c r="L310" s="77"/>
      <c r="M310" s="78"/>
      <c r="N310" s="79"/>
      <c r="O310" s="79"/>
      <c r="P310" s="69"/>
      <c r="Q310" s="69"/>
    </row>
    <row r="311" spans="1:17" ht="15">
      <c r="A311" s="9"/>
      <c r="B311" s="9"/>
      <c r="C311" s="10" t="s">
        <v>567</v>
      </c>
      <c r="D311" s="26"/>
      <c r="E311" s="11"/>
      <c r="F311" s="11"/>
      <c r="G311" s="11">
        <f>SUM(G300:G310)</f>
        <v>70684.07</v>
      </c>
      <c r="H311" s="11"/>
      <c r="I311" s="11">
        <f>SUM(I300:I310)</f>
        <v>89768.89</v>
      </c>
      <c r="K311" s="69"/>
      <c r="L311" s="77"/>
      <c r="M311" s="78"/>
      <c r="N311" s="79"/>
      <c r="O311" s="79"/>
      <c r="P311" s="69"/>
      <c r="Q311" s="69"/>
    </row>
    <row r="312" spans="1:17" ht="15">
      <c r="A312" s="3" t="s">
        <v>717</v>
      </c>
      <c r="B312" s="3"/>
      <c r="C312" s="4" t="s">
        <v>581</v>
      </c>
      <c r="D312" s="27"/>
      <c r="E312" s="12"/>
      <c r="F312" s="12"/>
      <c r="G312" s="12"/>
      <c r="H312" s="12"/>
      <c r="I312" s="12"/>
      <c r="K312" s="69"/>
      <c r="L312" s="77"/>
      <c r="M312" s="78"/>
      <c r="N312" s="79"/>
      <c r="O312" s="79"/>
      <c r="P312" s="69"/>
      <c r="Q312" s="69"/>
    </row>
    <row r="313" spans="1:17" ht="45">
      <c r="A313" s="6" t="s">
        <v>718</v>
      </c>
      <c r="B313" s="6" t="s">
        <v>140</v>
      </c>
      <c r="C313" s="7" t="s">
        <v>582</v>
      </c>
      <c r="D313" s="25" t="s">
        <v>365</v>
      </c>
      <c r="E313" s="36">
        <v>8</v>
      </c>
      <c r="F313" s="8">
        <v>248.24</v>
      </c>
      <c r="G313" s="8">
        <f>F313*E313</f>
        <v>1985.92</v>
      </c>
      <c r="H313" s="8">
        <f>F313*1.27</f>
        <v>315.26</v>
      </c>
      <c r="I313" s="8">
        <f>H313*E313</f>
        <v>2522.08</v>
      </c>
      <c r="K313" s="69"/>
      <c r="L313" s="69"/>
      <c r="M313" s="69"/>
      <c r="N313" s="69"/>
      <c r="O313" s="69"/>
      <c r="P313" s="69"/>
      <c r="Q313" s="69"/>
    </row>
    <row r="314" spans="1:17" ht="45">
      <c r="A314" s="6" t="s">
        <v>719</v>
      </c>
      <c r="B314" s="6" t="s">
        <v>140</v>
      </c>
      <c r="C314" s="7" t="s">
        <v>583</v>
      </c>
      <c r="D314" s="25" t="s">
        <v>365</v>
      </c>
      <c r="E314" s="36">
        <v>3</v>
      </c>
      <c r="F314" s="8">
        <v>248.24</v>
      </c>
      <c r="G314" s="8">
        <f>F314*E314</f>
        <v>744.72</v>
      </c>
      <c r="H314" s="8">
        <f>F314*1.27</f>
        <v>315.26</v>
      </c>
      <c r="I314" s="8">
        <f>H314*E314</f>
        <v>945.78</v>
      </c>
      <c r="K314" s="69"/>
      <c r="L314" s="69"/>
      <c r="M314" s="69"/>
      <c r="N314" s="69"/>
      <c r="O314" s="69"/>
      <c r="P314" s="69"/>
      <c r="Q314" s="69"/>
    </row>
    <row r="315" spans="1:17" ht="15">
      <c r="A315" s="9"/>
      <c r="B315" s="9"/>
      <c r="C315" s="10" t="s">
        <v>580</v>
      </c>
      <c r="D315" s="26"/>
      <c r="E315" s="11"/>
      <c r="F315" s="11"/>
      <c r="G315" s="11">
        <f>SUM(G313:G314)</f>
        <v>2730.64</v>
      </c>
      <c r="H315" s="11"/>
      <c r="I315" s="11">
        <f>SUM(I313:I314)</f>
        <v>3467.86</v>
      </c>
      <c r="K315" s="69"/>
      <c r="L315" s="69"/>
      <c r="M315" s="69"/>
      <c r="N315" s="69"/>
      <c r="O315" s="69"/>
      <c r="P315" s="69"/>
      <c r="Q315" s="69"/>
    </row>
    <row r="316" spans="1:17" ht="15">
      <c r="A316" s="3" t="s">
        <v>720</v>
      </c>
      <c r="B316" s="3"/>
      <c r="C316" s="4" t="s">
        <v>585</v>
      </c>
      <c r="D316" s="27"/>
      <c r="E316" s="12"/>
      <c r="F316" s="12"/>
      <c r="G316" s="12"/>
      <c r="H316" s="12"/>
      <c r="I316" s="12"/>
      <c r="K316" s="69"/>
      <c r="L316" s="69"/>
      <c r="M316" s="69"/>
      <c r="N316" s="69"/>
      <c r="O316" s="69"/>
      <c r="P316" s="69"/>
      <c r="Q316" s="69"/>
    </row>
    <row r="317" spans="1:17" s="41" customFormat="1" ht="15">
      <c r="A317" s="51" t="s">
        <v>721</v>
      </c>
      <c r="B317" s="51"/>
      <c r="C317" s="52" t="s">
        <v>586</v>
      </c>
      <c r="D317" s="40"/>
      <c r="E317" s="36"/>
      <c r="F317" s="36"/>
      <c r="G317" s="36"/>
      <c r="H317" s="57"/>
      <c r="I317" s="57"/>
      <c r="K317" s="95"/>
      <c r="L317" s="95"/>
      <c r="M317" s="95"/>
      <c r="N317" s="95"/>
      <c r="O317" s="95"/>
      <c r="P317" s="95"/>
      <c r="Q317" s="95"/>
    </row>
    <row r="318" spans="1:17" s="41" customFormat="1" ht="30">
      <c r="A318" s="39" t="s">
        <v>890</v>
      </c>
      <c r="B318" s="42" t="s">
        <v>141</v>
      </c>
      <c r="C318" s="37" t="s">
        <v>587</v>
      </c>
      <c r="D318" s="40" t="s">
        <v>367</v>
      </c>
      <c r="E318" s="36">
        <v>1341.83</v>
      </c>
      <c r="F318" s="36">
        <v>3.71</v>
      </c>
      <c r="G318" s="36">
        <f>F318*E318</f>
        <v>4978.19</v>
      </c>
      <c r="H318" s="8">
        <f>F318*1.27</f>
        <v>4.71</v>
      </c>
      <c r="I318" s="8">
        <f>H318*E318</f>
        <v>6320.02</v>
      </c>
      <c r="K318" s="69"/>
      <c r="L318" s="87"/>
      <c r="M318" s="109"/>
      <c r="N318" s="84"/>
      <c r="O318" s="79"/>
      <c r="P318" s="95"/>
      <c r="Q318" s="95"/>
    </row>
    <row r="319" spans="1:17" s="41" customFormat="1" ht="30">
      <c r="A319" s="39" t="s">
        <v>891</v>
      </c>
      <c r="B319" s="42" t="s">
        <v>142</v>
      </c>
      <c r="C319" s="37" t="s">
        <v>588</v>
      </c>
      <c r="D319" s="40" t="s">
        <v>367</v>
      </c>
      <c r="E319" s="36">
        <v>1175.7</v>
      </c>
      <c r="F319" s="36">
        <v>30.87</v>
      </c>
      <c r="G319" s="36">
        <f aca="true" t="shared" si="36" ref="G319:G327">F319*E319</f>
        <v>36293.86</v>
      </c>
      <c r="H319" s="8">
        <f aca="true" t="shared" si="37" ref="H319:H327">F319*1.27</f>
        <v>39.2</v>
      </c>
      <c r="I319" s="8">
        <f aca="true" t="shared" si="38" ref="I319:I327">H319*E319</f>
        <v>46087.44</v>
      </c>
      <c r="K319" s="76"/>
      <c r="L319" s="87"/>
      <c r="M319" s="109"/>
      <c r="N319" s="84"/>
      <c r="O319" s="79"/>
      <c r="P319" s="95"/>
      <c r="Q319" s="95"/>
    </row>
    <row r="320" spans="1:17" s="41" customFormat="1" ht="30">
      <c r="A320" s="39" t="s">
        <v>892</v>
      </c>
      <c r="B320" s="42" t="s">
        <v>143</v>
      </c>
      <c r="C320" s="37" t="s">
        <v>757</v>
      </c>
      <c r="D320" s="40" t="s">
        <v>367</v>
      </c>
      <c r="E320" s="36">
        <v>138.6</v>
      </c>
      <c r="F320" s="36">
        <v>11.25</v>
      </c>
      <c r="G320" s="36">
        <f t="shared" si="36"/>
        <v>1559.25</v>
      </c>
      <c r="H320" s="8">
        <f t="shared" si="37"/>
        <v>14.29</v>
      </c>
      <c r="I320" s="8">
        <f t="shared" si="38"/>
        <v>1980.59</v>
      </c>
      <c r="K320" s="76"/>
      <c r="L320" s="87"/>
      <c r="M320" s="109"/>
      <c r="N320" s="84"/>
      <c r="O320" s="79"/>
      <c r="P320" s="95"/>
      <c r="Q320" s="95"/>
    </row>
    <row r="321" spans="1:17" s="41" customFormat="1" ht="30">
      <c r="A321" s="39" t="s">
        <v>893</v>
      </c>
      <c r="B321" s="42" t="s">
        <v>322</v>
      </c>
      <c r="C321" s="37" t="s">
        <v>589</v>
      </c>
      <c r="D321" s="40" t="s">
        <v>367</v>
      </c>
      <c r="E321" s="36">
        <v>1341.83</v>
      </c>
      <c r="F321" s="36">
        <v>13.2</v>
      </c>
      <c r="G321" s="36">
        <f t="shared" si="36"/>
        <v>17712.16</v>
      </c>
      <c r="H321" s="8">
        <f t="shared" si="37"/>
        <v>16.76</v>
      </c>
      <c r="I321" s="8">
        <f t="shared" si="38"/>
        <v>22489.07</v>
      </c>
      <c r="K321" s="76"/>
      <c r="L321" s="87"/>
      <c r="M321" s="109"/>
      <c r="N321" s="84"/>
      <c r="O321" s="79"/>
      <c r="P321" s="95"/>
      <c r="Q321" s="95"/>
    </row>
    <row r="322" spans="1:17" s="41" customFormat="1" ht="45">
      <c r="A322" s="39" t="s">
        <v>894</v>
      </c>
      <c r="B322" s="42" t="s">
        <v>144</v>
      </c>
      <c r="C322" s="37" t="s">
        <v>590</v>
      </c>
      <c r="D322" s="40" t="s">
        <v>367</v>
      </c>
      <c r="E322" s="36">
        <v>138.6</v>
      </c>
      <c r="F322" s="36">
        <v>13.09</v>
      </c>
      <c r="G322" s="36">
        <f t="shared" si="36"/>
        <v>1814.27</v>
      </c>
      <c r="H322" s="8">
        <f t="shared" si="37"/>
        <v>16.62</v>
      </c>
      <c r="I322" s="8">
        <f t="shared" si="38"/>
        <v>2303.53</v>
      </c>
      <c r="K322" s="76"/>
      <c r="L322" s="87"/>
      <c r="M322" s="109"/>
      <c r="N322" s="84"/>
      <c r="O322" s="79"/>
      <c r="P322" s="95"/>
      <c r="Q322" s="95"/>
    </row>
    <row r="323" spans="1:17" s="41" customFormat="1" ht="30">
      <c r="A323" s="39" t="s">
        <v>895</v>
      </c>
      <c r="B323" s="42" t="s">
        <v>145</v>
      </c>
      <c r="C323" s="37" t="s">
        <v>591</v>
      </c>
      <c r="D323" s="40" t="s">
        <v>367</v>
      </c>
      <c r="E323" s="36">
        <v>51.02</v>
      </c>
      <c r="F323" s="36">
        <v>16.81</v>
      </c>
      <c r="G323" s="36">
        <f t="shared" si="36"/>
        <v>857.65</v>
      </c>
      <c r="H323" s="8">
        <f t="shared" si="37"/>
        <v>21.35</v>
      </c>
      <c r="I323" s="8">
        <f t="shared" si="38"/>
        <v>1089.28</v>
      </c>
      <c r="K323" s="76"/>
      <c r="L323" s="87"/>
      <c r="M323" s="109"/>
      <c r="N323" s="84"/>
      <c r="O323" s="79"/>
      <c r="P323" s="95"/>
      <c r="Q323" s="95"/>
    </row>
    <row r="324" spans="1:17" s="55" customFormat="1" ht="15">
      <c r="A324" s="51" t="s">
        <v>722</v>
      </c>
      <c r="B324" s="51"/>
      <c r="C324" s="52" t="s">
        <v>592</v>
      </c>
      <c r="D324" s="53"/>
      <c r="E324" s="54"/>
      <c r="F324" s="54"/>
      <c r="G324" s="36">
        <f t="shared" si="36"/>
        <v>0</v>
      </c>
      <c r="H324" s="8">
        <f t="shared" si="37"/>
        <v>0</v>
      </c>
      <c r="I324" s="8">
        <f t="shared" si="38"/>
        <v>0</v>
      </c>
      <c r="K324" s="76"/>
      <c r="L324" s="110"/>
      <c r="M324" s="111"/>
      <c r="N324" s="100"/>
      <c r="O324" s="79"/>
      <c r="P324" s="101"/>
      <c r="Q324" s="101"/>
    </row>
    <row r="325" spans="1:17" s="41" customFormat="1" ht="30">
      <c r="A325" s="39" t="s">
        <v>896</v>
      </c>
      <c r="B325" s="42" t="s">
        <v>141</v>
      </c>
      <c r="C325" s="37" t="s">
        <v>587</v>
      </c>
      <c r="D325" s="40" t="s">
        <v>367</v>
      </c>
      <c r="E325" s="36">
        <v>615.37</v>
      </c>
      <c r="F325" s="36">
        <v>3.71</v>
      </c>
      <c r="G325" s="36">
        <f t="shared" si="36"/>
        <v>2283.02</v>
      </c>
      <c r="H325" s="8">
        <f t="shared" si="37"/>
        <v>4.71</v>
      </c>
      <c r="I325" s="8">
        <f t="shared" si="38"/>
        <v>2898.39</v>
      </c>
      <c r="K325" s="80"/>
      <c r="L325" s="87"/>
      <c r="M325" s="109"/>
      <c r="N325" s="84"/>
      <c r="O325" s="79"/>
      <c r="P325" s="95"/>
      <c r="Q325" s="95"/>
    </row>
    <row r="326" spans="1:17" s="41" customFormat="1" ht="45">
      <c r="A326" s="6" t="s">
        <v>897</v>
      </c>
      <c r="B326" s="116" t="s">
        <v>146</v>
      </c>
      <c r="C326" s="61" t="s">
        <v>355</v>
      </c>
      <c r="D326" s="40" t="s">
        <v>367</v>
      </c>
      <c r="E326" s="36">
        <v>425.37</v>
      </c>
      <c r="F326" s="36">
        <v>16.44</v>
      </c>
      <c r="G326" s="36">
        <f t="shared" si="36"/>
        <v>6993.08</v>
      </c>
      <c r="H326" s="8">
        <f t="shared" si="37"/>
        <v>20.88</v>
      </c>
      <c r="I326" s="8">
        <f t="shared" si="38"/>
        <v>8881.73</v>
      </c>
      <c r="K326" s="76"/>
      <c r="L326" s="87"/>
      <c r="M326" s="109"/>
      <c r="N326" s="84"/>
      <c r="O326" s="79"/>
      <c r="P326" s="95"/>
      <c r="Q326" s="95"/>
    </row>
    <row r="327" spans="1:17" s="41" customFormat="1" ht="45">
      <c r="A327" s="6" t="s">
        <v>898</v>
      </c>
      <c r="B327" s="116" t="s">
        <v>146</v>
      </c>
      <c r="C327" s="7" t="s">
        <v>356</v>
      </c>
      <c r="D327" s="40" t="s">
        <v>367</v>
      </c>
      <c r="E327" s="36">
        <v>190</v>
      </c>
      <c r="F327" s="36">
        <v>16.44</v>
      </c>
      <c r="G327" s="36">
        <f t="shared" si="36"/>
        <v>3123.6</v>
      </c>
      <c r="H327" s="8">
        <f t="shared" si="37"/>
        <v>20.88</v>
      </c>
      <c r="I327" s="8">
        <f t="shared" si="38"/>
        <v>3967.2</v>
      </c>
      <c r="K327" s="69"/>
      <c r="L327" s="87"/>
      <c r="M327" s="109"/>
      <c r="N327" s="84"/>
      <c r="O327" s="79"/>
      <c r="P327" s="95"/>
      <c r="Q327" s="95"/>
    </row>
    <row r="328" spans="1:17" ht="15">
      <c r="A328" s="9"/>
      <c r="B328" s="9"/>
      <c r="C328" s="10" t="s">
        <v>584</v>
      </c>
      <c r="D328" s="26"/>
      <c r="E328" s="11"/>
      <c r="F328" s="11"/>
      <c r="G328" s="11">
        <f>SUM(G318:G327)</f>
        <v>75615.08</v>
      </c>
      <c r="H328" s="11"/>
      <c r="I328" s="11">
        <f>SUM(I318:I327)</f>
        <v>96017.25</v>
      </c>
      <c r="K328" s="69"/>
      <c r="L328" s="87"/>
      <c r="M328" s="88"/>
      <c r="N328" s="84"/>
      <c r="O328" s="79"/>
      <c r="P328" s="69"/>
      <c r="Q328" s="69"/>
    </row>
    <row r="329" spans="1:17" ht="15">
      <c r="A329" s="3" t="s">
        <v>723</v>
      </c>
      <c r="B329" s="3"/>
      <c r="C329" s="4" t="s">
        <v>594</v>
      </c>
      <c r="D329" s="27"/>
      <c r="E329" s="12"/>
      <c r="F329" s="12"/>
      <c r="G329" s="12"/>
      <c r="H329" s="12"/>
      <c r="I329" s="12"/>
      <c r="K329" s="69"/>
      <c r="L329" s="86"/>
      <c r="M329" s="86"/>
      <c r="N329" s="86"/>
      <c r="O329" s="69"/>
      <c r="P329" s="69"/>
      <c r="Q329" s="69"/>
    </row>
    <row r="330" spans="1:17" ht="45">
      <c r="A330" s="6" t="s">
        <v>724</v>
      </c>
      <c r="B330" s="6" t="s">
        <v>147</v>
      </c>
      <c r="C330" s="7" t="s">
        <v>595</v>
      </c>
      <c r="D330" s="25" t="s">
        <v>367</v>
      </c>
      <c r="E330" s="36">
        <v>10.62</v>
      </c>
      <c r="F330" s="8">
        <v>248.63</v>
      </c>
      <c r="G330" s="8">
        <f>F330*E330</f>
        <v>2640.45</v>
      </c>
      <c r="H330" s="8">
        <f>F330*1.27</f>
        <v>315.76</v>
      </c>
      <c r="I330" s="8">
        <f>H330*E330</f>
        <v>3353.37</v>
      </c>
      <c r="K330" s="86"/>
      <c r="L330" s="87"/>
      <c r="M330" s="88"/>
      <c r="N330" s="84"/>
      <c r="O330" s="84"/>
      <c r="P330" s="86"/>
      <c r="Q330" s="69"/>
    </row>
    <row r="331" spans="1:16" ht="30">
      <c r="A331" s="6" t="s">
        <v>725</v>
      </c>
      <c r="B331" s="6" t="s">
        <v>147</v>
      </c>
      <c r="C331" s="7" t="s">
        <v>596</v>
      </c>
      <c r="D331" s="25" t="s">
        <v>367</v>
      </c>
      <c r="E331" s="36">
        <v>2.77</v>
      </c>
      <c r="F331" s="8">
        <v>248.63</v>
      </c>
      <c r="G331" s="8">
        <f>F331*E331</f>
        <v>688.71</v>
      </c>
      <c r="H331" s="8">
        <f>F331*1.27</f>
        <v>315.76</v>
      </c>
      <c r="I331" s="8">
        <f>H331*E331</f>
        <v>874.66</v>
      </c>
      <c r="K331" s="86"/>
      <c r="L331" s="87"/>
      <c r="M331" s="88"/>
      <c r="N331" s="84"/>
      <c r="O331" s="84"/>
      <c r="P331" s="86"/>
    </row>
    <row r="332" spans="1:16" ht="30">
      <c r="A332" s="6" t="s">
        <v>899</v>
      </c>
      <c r="B332" s="6" t="s">
        <v>147</v>
      </c>
      <c r="C332" s="7" t="s">
        <v>597</v>
      </c>
      <c r="D332" s="25" t="s">
        <v>367</v>
      </c>
      <c r="E332" s="36">
        <v>6.94</v>
      </c>
      <c r="F332" s="8">
        <v>248.63</v>
      </c>
      <c r="G332" s="8">
        <f>F332*E332</f>
        <v>1725.49</v>
      </c>
      <c r="H332" s="8">
        <f>F332*1.27</f>
        <v>315.76</v>
      </c>
      <c r="I332" s="8">
        <f>H332*E332</f>
        <v>2191.37</v>
      </c>
      <c r="K332" s="86"/>
      <c r="L332" s="87"/>
      <c r="M332" s="88"/>
      <c r="N332" s="84"/>
      <c r="O332" s="84"/>
      <c r="P332" s="86"/>
    </row>
    <row r="333" spans="1:16" ht="30">
      <c r="A333" s="6" t="s">
        <v>900</v>
      </c>
      <c r="B333" s="6" t="s">
        <v>148</v>
      </c>
      <c r="C333" s="7" t="s">
        <v>598</v>
      </c>
      <c r="D333" s="25" t="s">
        <v>369</v>
      </c>
      <c r="E333" s="36">
        <v>30.8</v>
      </c>
      <c r="F333" s="8">
        <v>28.2</v>
      </c>
      <c r="G333" s="8">
        <f>F333*E333</f>
        <v>868.56</v>
      </c>
      <c r="H333" s="8">
        <f>F333*1.27</f>
        <v>35.81</v>
      </c>
      <c r="I333" s="8">
        <f>H333*E333</f>
        <v>1102.95</v>
      </c>
      <c r="K333" s="86"/>
      <c r="L333" s="87"/>
      <c r="M333" s="88"/>
      <c r="N333" s="84"/>
      <c r="O333" s="84"/>
      <c r="P333" s="86"/>
    </row>
    <row r="334" spans="1:16" ht="15">
      <c r="A334" s="6" t="s">
        <v>901</v>
      </c>
      <c r="B334" s="6" t="s">
        <v>149</v>
      </c>
      <c r="C334" s="7" t="s">
        <v>599</v>
      </c>
      <c r="D334" s="25" t="s">
        <v>367</v>
      </c>
      <c r="E334" s="36">
        <v>19.29</v>
      </c>
      <c r="F334" s="8">
        <v>179.45</v>
      </c>
      <c r="G334" s="8">
        <f>F334*E334</f>
        <v>3461.59</v>
      </c>
      <c r="H334" s="8">
        <f>F334*1.27</f>
        <v>227.9</v>
      </c>
      <c r="I334" s="8">
        <f>H334*E334</f>
        <v>4396.19</v>
      </c>
      <c r="K334" s="86"/>
      <c r="L334" s="87"/>
      <c r="M334" s="88"/>
      <c r="N334" s="84"/>
      <c r="O334" s="84"/>
      <c r="P334" s="86"/>
    </row>
    <row r="335" spans="1:16" ht="15">
      <c r="A335" s="9"/>
      <c r="B335" s="9"/>
      <c r="C335" s="10" t="s">
        <v>593</v>
      </c>
      <c r="D335" s="26"/>
      <c r="E335" s="11"/>
      <c r="F335" s="11"/>
      <c r="G335" s="11">
        <f>SUM(G330:G334)</f>
        <v>9384.8</v>
      </c>
      <c r="H335" s="11"/>
      <c r="I335" s="11">
        <f>SUM(I330:I334)</f>
        <v>11918.54</v>
      </c>
      <c r="K335" s="86"/>
      <c r="L335" s="86"/>
      <c r="M335" s="86"/>
      <c r="N335" s="86"/>
      <c r="O335" s="86"/>
      <c r="P335" s="86"/>
    </row>
    <row r="336" spans="1:9" ht="15">
      <c r="A336" s="3" t="s">
        <v>24</v>
      </c>
      <c r="B336" s="3"/>
      <c r="C336" s="4" t="s">
        <v>602</v>
      </c>
      <c r="D336" s="27"/>
      <c r="E336" s="12"/>
      <c r="F336" s="12"/>
      <c r="G336" s="12"/>
      <c r="H336" s="12"/>
      <c r="I336" s="12"/>
    </row>
    <row r="337" spans="1:15" ht="90">
      <c r="A337" s="6" t="s">
        <v>25</v>
      </c>
      <c r="B337" s="6" t="s">
        <v>323</v>
      </c>
      <c r="C337" s="7" t="s">
        <v>343</v>
      </c>
      <c r="D337" s="25" t="s">
        <v>365</v>
      </c>
      <c r="E337" s="8">
        <v>1</v>
      </c>
      <c r="F337" s="8">
        <f>1.06*412.59</f>
        <v>437.35</v>
      </c>
      <c r="G337" s="8">
        <f>F337*E337</f>
        <v>437.35</v>
      </c>
      <c r="H337" s="8">
        <f>1.27*F337</f>
        <v>555.43</v>
      </c>
      <c r="I337" s="8">
        <f>H337*E337</f>
        <v>555.43</v>
      </c>
      <c r="K337" s="69"/>
      <c r="L337" s="77"/>
      <c r="M337" s="78"/>
      <c r="N337" s="79"/>
      <c r="O337" s="79"/>
    </row>
    <row r="338" spans="1:15" ht="90">
      <c r="A338" s="6" t="s">
        <v>26</v>
      </c>
      <c r="B338" s="6" t="s">
        <v>323</v>
      </c>
      <c r="C338" s="7" t="s">
        <v>603</v>
      </c>
      <c r="D338" s="25" t="s">
        <v>365</v>
      </c>
      <c r="E338" s="8">
        <v>1</v>
      </c>
      <c r="F338" s="8">
        <f>1.06*976.99</f>
        <v>1035.61</v>
      </c>
      <c r="G338" s="8">
        <f>F338*E338</f>
        <v>1035.61</v>
      </c>
      <c r="H338" s="8">
        <f>1.27*F338</f>
        <v>1315.22</v>
      </c>
      <c r="I338" s="8">
        <f>H338*E338</f>
        <v>1315.22</v>
      </c>
      <c r="K338" s="69"/>
      <c r="L338" s="77"/>
      <c r="M338" s="78"/>
      <c r="N338" s="79"/>
      <c r="O338" s="79"/>
    </row>
    <row r="339" spans="1:15" ht="45">
      <c r="A339" s="6" t="s">
        <v>27</v>
      </c>
      <c r="B339" s="6" t="s">
        <v>323</v>
      </c>
      <c r="C339" s="7" t="s">
        <v>310</v>
      </c>
      <c r="D339" s="25" t="s">
        <v>365</v>
      </c>
      <c r="E339" s="8">
        <v>4</v>
      </c>
      <c r="F339" s="8">
        <f>1.06*64.85</f>
        <v>68.74</v>
      </c>
      <c r="G339" s="8">
        <f>F339*E339</f>
        <v>274.96</v>
      </c>
      <c r="H339" s="8">
        <f>1.27*F339</f>
        <v>87.3</v>
      </c>
      <c r="I339" s="8">
        <f>H339*E339</f>
        <v>349.2</v>
      </c>
      <c r="K339" s="69"/>
      <c r="L339" s="77"/>
      <c r="M339" s="78"/>
      <c r="N339" s="79"/>
      <c r="O339" s="79"/>
    </row>
    <row r="340" spans="1:15" ht="60">
      <c r="A340" s="6" t="s">
        <v>28</v>
      </c>
      <c r="B340" s="6" t="s">
        <v>323</v>
      </c>
      <c r="C340" s="7" t="s">
        <v>604</v>
      </c>
      <c r="D340" s="25" t="s">
        <v>365</v>
      </c>
      <c r="E340" s="8">
        <v>16</v>
      </c>
      <c r="F340" s="8">
        <f>1.06*42.33</f>
        <v>44.87</v>
      </c>
      <c r="G340" s="8">
        <f>F340*E340</f>
        <v>717.92</v>
      </c>
      <c r="H340" s="8">
        <f>1.27*F340</f>
        <v>56.98</v>
      </c>
      <c r="I340" s="8">
        <f>H340*E340</f>
        <v>911.68</v>
      </c>
      <c r="K340" s="69"/>
      <c r="L340" s="77"/>
      <c r="M340" s="78"/>
      <c r="N340" s="79"/>
      <c r="O340" s="79"/>
    </row>
    <row r="341" spans="1:15" ht="60">
      <c r="A341" s="6" t="s">
        <v>29</v>
      </c>
      <c r="B341" s="6" t="s">
        <v>323</v>
      </c>
      <c r="C341" s="7" t="s">
        <v>605</v>
      </c>
      <c r="D341" s="25" t="s">
        <v>365</v>
      </c>
      <c r="E341" s="8">
        <v>2</v>
      </c>
      <c r="F341" s="8">
        <f>1.06*48.33</f>
        <v>51.23</v>
      </c>
      <c r="G341" s="8">
        <f>F341*E341</f>
        <v>102.46</v>
      </c>
      <c r="H341" s="8">
        <f>1.27*F341</f>
        <v>65.06</v>
      </c>
      <c r="I341" s="8">
        <f>H341*E341</f>
        <v>130.12</v>
      </c>
      <c r="K341" s="69"/>
      <c r="L341" s="77"/>
      <c r="M341" s="78"/>
      <c r="N341" s="79"/>
      <c r="O341" s="79"/>
    </row>
    <row r="342" spans="1:15" ht="15">
      <c r="A342" s="9"/>
      <c r="B342" s="9"/>
      <c r="C342" s="10" t="s">
        <v>600</v>
      </c>
      <c r="D342" s="26"/>
      <c r="E342" s="11"/>
      <c r="F342" s="11"/>
      <c r="G342" s="11">
        <f>SUM(G337:G341)</f>
        <v>2568.3</v>
      </c>
      <c r="H342" s="11"/>
      <c r="I342" s="11">
        <f>SUM(I337:I341)</f>
        <v>3261.65</v>
      </c>
      <c r="K342" s="69"/>
      <c r="L342" s="77"/>
      <c r="M342" s="78"/>
      <c r="N342" s="79"/>
      <c r="O342" s="79"/>
    </row>
    <row r="343" spans="1:15" ht="15">
      <c r="A343" s="3" t="s">
        <v>30</v>
      </c>
      <c r="B343" s="3"/>
      <c r="C343" s="4" t="s">
        <v>606</v>
      </c>
      <c r="D343" s="27"/>
      <c r="E343" s="12"/>
      <c r="F343" s="12"/>
      <c r="G343" s="12"/>
      <c r="H343" s="12"/>
      <c r="I343" s="12"/>
      <c r="K343" s="69"/>
      <c r="L343" s="77"/>
      <c r="M343" s="78"/>
      <c r="N343" s="79"/>
      <c r="O343" s="79"/>
    </row>
    <row r="344" spans="1:9" ht="30">
      <c r="A344" s="6" t="s">
        <v>31</v>
      </c>
      <c r="B344" s="6" t="s">
        <v>150</v>
      </c>
      <c r="C344" s="7" t="s">
        <v>608</v>
      </c>
      <c r="D344" s="25" t="s">
        <v>367</v>
      </c>
      <c r="E344" s="36">
        <v>249.24</v>
      </c>
      <c r="F344" s="8">
        <v>27.23</v>
      </c>
      <c r="G344" s="8">
        <f>F344*E344</f>
        <v>6786.81</v>
      </c>
      <c r="H344" s="8">
        <f>F344*1.27</f>
        <v>34.58</v>
      </c>
      <c r="I344" s="8">
        <f>H344*E344</f>
        <v>8618.72</v>
      </c>
    </row>
    <row r="345" spans="1:9" ht="60">
      <c r="A345" s="6" t="s">
        <v>32</v>
      </c>
      <c r="B345" s="6" t="s">
        <v>151</v>
      </c>
      <c r="C345" s="7" t="s">
        <v>609</v>
      </c>
      <c r="D345" s="25" t="s">
        <v>367</v>
      </c>
      <c r="E345" s="36">
        <v>9.5</v>
      </c>
      <c r="F345" s="8">
        <v>47.2</v>
      </c>
      <c r="G345" s="8">
        <f>F345*E345</f>
        <v>448.4</v>
      </c>
      <c r="H345" s="8">
        <f>F345*1.27</f>
        <v>59.94</v>
      </c>
      <c r="I345" s="8">
        <f>H345*E345</f>
        <v>569.43</v>
      </c>
    </row>
    <row r="346" spans="1:9" ht="15">
      <c r="A346" s="6" t="s">
        <v>33</v>
      </c>
      <c r="B346" s="6" t="s">
        <v>152</v>
      </c>
      <c r="C346" s="7" t="s">
        <v>610</v>
      </c>
      <c r="D346" s="25" t="s">
        <v>367</v>
      </c>
      <c r="E346" s="36">
        <v>53.79</v>
      </c>
      <c r="F346" s="8">
        <v>14.8</v>
      </c>
      <c r="G346" s="8">
        <f>F346*E346</f>
        <v>796.09</v>
      </c>
      <c r="H346" s="8">
        <f>F346*1.27</f>
        <v>18.8</v>
      </c>
      <c r="I346" s="8">
        <f>H346*E346</f>
        <v>1011.25</v>
      </c>
    </row>
    <row r="347" spans="1:9" ht="15">
      <c r="A347" s="9"/>
      <c r="B347" s="9"/>
      <c r="C347" s="10" t="s">
        <v>601</v>
      </c>
      <c r="D347" s="26"/>
      <c r="E347" s="11"/>
      <c r="F347" s="11"/>
      <c r="G347" s="11">
        <f>SUM(G344:G346)</f>
        <v>8031.3</v>
      </c>
      <c r="H347" s="11"/>
      <c r="I347" s="11">
        <f>SUM(I344:I346)</f>
        <v>10199.4</v>
      </c>
    </row>
    <row r="348" spans="1:9" ht="15">
      <c r="A348" s="3" t="s">
        <v>34</v>
      </c>
      <c r="B348" s="3"/>
      <c r="C348" s="3" t="s">
        <v>153</v>
      </c>
      <c r="D348" s="3"/>
      <c r="E348" s="3"/>
      <c r="F348" s="3"/>
      <c r="G348" s="3"/>
      <c r="H348" s="3"/>
      <c r="I348" s="3"/>
    </row>
    <row r="349" spans="1:9" ht="30.75" customHeight="1">
      <c r="A349" s="6" t="s">
        <v>35</v>
      </c>
      <c r="B349" s="6" t="s">
        <v>154</v>
      </c>
      <c r="C349" s="117" t="s">
        <v>155</v>
      </c>
      <c r="D349" s="25" t="s">
        <v>376</v>
      </c>
      <c r="E349" s="6">
        <v>609.52</v>
      </c>
      <c r="F349" s="6">
        <v>2.34</v>
      </c>
      <c r="G349" s="8">
        <f>F349*E349</f>
        <v>1426.28</v>
      </c>
      <c r="H349" s="8">
        <f>F349*1.27</f>
        <v>2.97</v>
      </c>
      <c r="I349" s="118">
        <f>H349*E349</f>
        <v>1810.27</v>
      </c>
    </row>
    <row r="350" spans="1:9" ht="15">
      <c r="A350" s="6" t="s">
        <v>36</v>
      </c>
      <c r="B350" s="6" t="s">
        <v>156</v>
      </c>
      <c r="C350" s="6" t="s">
        <v>157</v>
      </c>
      <c r="D350" s="25" t="s">
        <v>376</v>
      </c>
      <c r="E350" s="6">
        <v>135.5</v>
      </c>
      <c r="F350" s="6">
        <v>18.81</v>
      </c>
      <c r="G350" s="8">
        <f>F350*E350</f>
        <v>2548.76</v>
      </c>
      <c r="H350" s="8">
        <f>F350*1.27</f>
        <v>23.89</v>
      </c>
      <c r="I350" s="118">
        <f>H350*E350</f>
        <v>3237.1</v>
      </c>
    </row>
    <row r="351" spans="1:9" ht="30">
      <c r="A351" s="6" t="s">
        <v>158</v>
      </c>
      <c r="B351" s="6" t="s">
        <v>160</v>
      </c>
      <c r="C351" s="117" t="s">
        <v>159</v>
      </c>
      <c r="D351" s="25" t="s">
        <v>367</v>
      </c>
      <c r="E351" s="6">
        <v>718.07</v>
      </c>
      <c r="F351" s="6">
        <v>1.91</v>
      </c>
      <c r="G351" s="8">
        <f>F351*E351</f>
        <v>1371.51</v>
      </c>
      <c r="H351" s="8">
        <f>F351*1.27</f>
        <v>2.43</v>
      </c>
      <c r="I351" s="118">
        <f>H351*E351</f>
        <v>1744.91</v>
      </c>
    </row>
    <row r="352" spans="1:9" ht="30">
      <c r="A352" s="6" t="s">
        <v>167</v>
      </c>
      <c r="B352" s="6" t="s">
        <v>162</v>
      </c>
      <c r="C352" s="117" t="s">
        <v>161</v>
      </c>
      <c r="D352" s="25" t="s">
        <v>376</v>
      </c>
      <c r="E352" s="6">
        <v>474.52</v>
      </c>
      <c r="F352" s="6">
        <v>1.24</v>
      </c>
      <c r="G352" s="8">
        <f>F352*E352</f>
        <v>588.4</v>
      </c>
      <c r="H352" s="8">
        <f>F352*1.27</f>
        <v>1.57</v>
      </c>
      <c r="I352" s="118">
        <f>H352*E352</f>
        <v>745</v>
      </c>
    </row>
    <row r="353" spans="1:9" ht="45">
      <c r="A353" s="6" t="s">
        <v>168</v>
      </c>
      <c r="B353" s="6" t="s">
        <v>163</v>
      </c>
      <c r="C353" s="117" t="s">
        <v>164</v>
      </c>
      <c r="D353" s="25" t="s">
        <v>165</v>
      </c>
      <c r="E353" s="6">
        <v>2372.58</v>
      </c>
      <c r="F353" s="6">
        <v>1.19</v>
      </c>
      <c r="G353" s="8">
        <f>F353*E353</f>
        <v>2823.37</v>
      </c>
      <c r="H353" s="8">
        <f>F353*1.27</f>
        <v>1.51</v>
      </c>
      <c r="I353" s="118">
        <f>H353*E353</f>
        <v>3582.6</v>
      </c>
    </row>
    <row r="354" spans="1:9" ht="15">
      <c r="A354" s="9"/>
      <c r="B354" s="9"/>
      <c r="C354" s="10" t="s">
        <v>166</v>
      </c>
      <c r="D354" s="9"/>
      <c r="E354" s="9"/>
      <c r="F354" s="9"/>
      <c r="G354" s="119">
        <f>SUM(G349:G353)</f>
        <v>8758.32</v>
      </c>
      <c r="H354" s="9"/>
      <c r="I354" s="119">
        <f>SUM(I349:I353)</f>
        <v>11119.88</v>
      </c>
    </row>
    <row r="355" spans="1:9" ht="15">
      <c r="A355" s="3" t="s">
        <v>311</v>
      </c>
      <c r="B355" s="3"/>
      <c r="C355" s="3" t="s">
        <v>169</v>
      </c>
      <c r="D355" s="3"/>
      <c r="E355" s="3"/>
      <c r="F355" s="3"/>
      <c r="G355" s="3"/>
      <c r="H355" s="3"/>
      <c r="I355" s="3"/>
    </row>
    <row r="356" spans="1:9" ht="15">
      <c r="A356" s="6" t="s">
        <v>170</v>
      </c>
      <c r="B356" s="6" t="s">
        <v>175</v>
      </c>
      <c r="C356" s="6" t="s">
        <v>176</v>
      </c>
      <c r="D356" s="25" t="s">
        <v>367</v>
      </c>
      <c r="E356" s="120">
        <v>460</v>
      </c>
      <c r="F356" s="120">
        <v>13</v>
      </c>
      <c r="G356" s="8">
        <f>F356*E356</f>
        <v>5980</v>
      </c>
      <c r="H356" s="8">
        <f>F356*1.27</f>
        <v>16.51</v>
      </c>
      <c r="I356" s="8">
        <f>H356*E356</f>
        <v>7594.6</v>
      </c>
    </row>
    <row r="357" spans="1:9" ht="30">
      <c r="A357" s="6" t="s">
        <v>171</v>
      </c>
      <c r="B357" s="6" t="s">
        <v>177</v>
      </c>
      <c r="C357" s="117" t="s">
        <v>178</v>
      </c>
      <c r="D357" s="25" t="s">
        <v>367</v>
      </c>
      <c r="E357" s="6">
        <v>88.6</v>
      </c>
      <c r="F357" s="6">
        <v>50.24</v>
      </c>
      <c r="G357" s="8">
        <f>F357*E357</f>
        <v>4451.26</v>
      </c>
      <c r="H357" s="8">
        <f>F357*1.27</f>
        <v>63.8</v>
      </c>
      <c r="I357" s="8">
        <f>H357*E357</f>
        <v>5652.68</v>
      </c>
    </row>
    <row r="358" spans="1:9" ht="45">
      <c r="A358" s="6" t="s">
        <v>172</v>
      </c>
      <c r="B358" s="6" t="s">
        <v>179</v>
      </c>
      <c r="C358" s="117" t="s">
        <v>180</v>
      </c>
      <c r="D358" s="25" t="s">
        <v>376</v>
      </c>
      <c r="E358" s="6">
        <v>93.88</v>
      </c>
      <c r="F358" s="6">
        <v>291.02</v>
      </c>
      <c r="G358" s="8">
        <f>F358*E358</f>
        <v>27320.96</v>
      </c>
      <c r="H358" s="8">
        <f>F358*1.27</f>
        <v>369.6</v>
      </c>
      <c r="I358" s="8">
        <f>H358*E358</f>
        <v>34698.05</v>
      </c>
    </row>
    <row r="359" spans="1:9" ht="15">
      <c r="A359" s="6" t="s">
        <v>173</v>
      </c>
      <c r="B359" s="6" t="s">
        <v>181</v>
      </c>
      <c r="C359" s="6" t="s">
        <v>182</v>
      </c>
      <c r="D359" s="25" t="s">
        <v>375</v>
      </c>
      <c r="E359" s="8">
        <v>3900</v>
      </c>
      <c r="F359" s="6">
        <v>6.33</v>
      </c>
      <c r="G359" s="8">
        <f>F359*E359</f>
        <v>24687</v>
      </c>
      <c r="H359" s="8">
        <f>F359*1.27</f>
        <v>8.04</v>
      </c>
      <c r="I359" s="8">
        <f>H359*E359</f>
        <v>31356</v>
      </c>
    </row>
    <row r="360" spans="1:9" ht="30">
      <c r="A360" s="6" t="s">
        <v>174</v>
      </c>
      <c r="B360" s="6" t="s">
        <v>183</v>
      </c>
      <c r="C360" s="117" t="s">
        <v>184</v>
      </c>
      <c r="D360" s="25" t="s">
        <v>367</v>
      </c>
      <c r="E360" s="8">
        <v>64</v>
      </c>
      <c r="F360" s="6">
        <v>131.76</v>
      </c>
      <c r="G360" s="8">
        <f>F360*E360</f>
        <v>8432.64</v>
      </c>
      <c r="H360" s="8">
        <f>F360*1.27</f>
        <v>167.34</v>
      </c>
      <c r="I360" s="8">
        <f>H360*E360</f>
        <v>10709.76</v>
      </c>
    </row>
    <row r="361" spans="1:9" ht="15">
      <c r="A361" s="10"/>
      <c r="B361" s="10"/>
      <c r="C361" s="10" t="s">
        <v>611</v>
      </c>
      <c r="D361" s="10"/>
      <c r="E361" s="10"/>
      <c r="F361" s="10"/>
      <c r="G361" s="121">
        <f>SUM(G356:G360)</f>
        <v>70871.86</v>
      </c>
      <c r="H361" s="10"/>
      <c r="I361" s="121">
        <f>SUM(I356:I360)</f>
        <v>90011.09</v>
      </c>
    </row>
    <row r="362" spans="1:9" ht="15">
      <c r="A362" s="122" t="s">
        <v>185</v>
      </c>
      <c r="B362" s="3"/>
      <c r="C362" s="4" t="s">
        <v>612</v>
      </c>
      <c r="D362" s="27"/>
      <c r="E362" s="12"/>
      <c r="F362" s="12"/>
      <c r="G362" s="12"/>
      <c r="H362" s="12"/>
      <c r="I362" s="12"/>
    </row>
    <row r="363" spans="1:9" ht="15">
      <c r="A363" s="6" t="s">
        <v>35</v>
      </c>
      <c r="B363" s="6" t="s">
        <v>187</v>
      </c>
      <c r="C363" s="7" t="s">
        <v>729</v>
      </c>
      <c r="D363" s="25" t="s">
        <v>376</v>
      </c>
      <c r="E363" s="8">
        <v>50</v>
      </c>
      <c r="F363" s="8">
        <v>20.02</v>
      </c>
      <c r="G363" s="8">
        <f>F363*E363</f>
        <v>1001</v>
      </c>
      <c r="H363" s="8">
        <f>F363*1.27</f>
        <v>25.43</v>
      </c>
      <c r="I363" s="8">
        <f>H363*E363</f>
        <v>1271.5</v>
      </c>
    </row>
    <row r="364" spans="1:9" ht="15">
      <c r="A364" s="6" t="s">
        <v>36</v>
      </c>
      <c r="B364" s="6" t="s">
        <v>188</v>
      </c>
      <c r="C364" s="7" t="s">
        <v>613</v>
      </c>
      <c r="D364" s="25" t="s">
        <v>367</v>
      </c>
      <c r="E364" s="8">
        <v>459.33</v>
      </c>
      <c r="F364" s="8">
        <v>2.7</v>
      </c>
      <c r="G364" s="8">
        <f>F364*E364</f>
        <v>1240.19</v>
      </c>
      <c r="H364" s="8">
        <f>F364*1.27</f>
        <v>3.43</v>
      </c>
      <c r="I364" s="8">
        <f>H364*E364</f>
        <v>1575.5</v>
      </c>
    </row>
    <row r="365" spans="1:9" ht="15">
      <c r="A365" s="9"/>
      <c r="B365" s="9"/>
      <c r="C365" s="10" t="s">
        <v>186</v>
      </c>
      <c r="D365" s="26"/>
      <c r="E365" s="11"/>
      <c r="F365" s="11"/>
      <c r="G365" s="11">
        <f>SUM(G363:G364)</f>
        <v>2241.19</v>
      </c>
      <c r="H365" s="11"/>
      <c r="I365" s="11">
        <f>SUM(I363:I364)</f>
        <v>2847</v>
      </c>
    </row>
    <row r="366" spans="1:9" ht="15">
      <c r="A366" s="3" t="s">
        <v>189</v>
      </c>
      <c r="B366" s="3"/>
      <c r="C366" s="4" t="s">
        <v>911</v>
      </c>
      <c r="D366" s="56"/>
      <c r="E366" s="12"/>
      <c r="F366" s="12"/>
      <c r="G366" s="12"/>
      <c r="H366" s="12"/>
      <c r="I366" s="12"/>
    </row>
    <row r="367" spans="1:9" ht="15">
      <c r="A367" s="57" t="s">
        <v>190</v>
      </c>
      <c r="B367" s="57" t="s">
        <v>194</v>
      </c>
      <c r="C367" s="57" t="s">
        <v>195</v>
      </c>
      <c r="D367" s="25" t="s">
        <v>196</v>
      </c>
      <c r="E367" s="57">
        <v>360</v>
      </c>
      <c r="F367" s="57">
        <v>53.32</v>
      </c>
      <c r="G367" s="57">
        <f>F367*E367</f>
        <v>19195.2</v>
      </c>
      <c r="H367" s="57">
        <f>F367*1.27</f>
        <v>67.72</v>
      </c>
      <c r="I367" s="57">
        <f>H367*E367</f>
        <v>24379.2</v>
      </c>
    </row>
    <row r="368" spans="1:9" ht="15">
      <c r="A368" s="57" t="s">
        <v>191</v>
      </c>
      <c r="B368" s="57" t="s">
        <v>197</v>
      </c>
      <c r="C368" s="57" t="s">
        <v>198</v>
      </c>
      <c r="D368" s="67" t="s">
        <v>196</v>
      </c>
      <c r="E368" s="57">
        <v>1440</v>
      </c>
      <c r="F368" s="57">
        <v>20.19</v>
      </c>
      <c r="G368" s="57">
        <f>F368*E368</f>
        <v>29073.6</v>
      </c>
      <c r="H368" s="57">
        <f>F368*1.27</f>
        <v>25.64</v>
      </c>
      <c r="I368" s="57">
        <f>H368*E368</f>
        <v>36921.6</v>
      </c>
    </row>
    <row r="369" spans="1:9" ht="15">
      <c r="A369" s="57" t="s">
        <v>192</v>
      </c>
      <c r="B369" s="57" t="s">
        <v>199</v>
      </c>
      <c r="C369" s="57" t="s">
        <v>200</v>
      </c>
      <c r="D369" s="67" t="s">
        <v>196</v>
      </c>
      <c r="E369" s="57">
        <v>2880</v>
      </c>
      <c r="F369" s="57">
        <v>9.75</v>
      </c>
      <c r="G369" s="57">
        <f>F369*E369</f>
        <v>28080</v>
      </c>
      <c r="H369" s="57">
        <f>F369*1.27</f>
        <v>12.38</v>
      </c>
      <c r="I369" s="57">
        <f>H369*E369</f>
        <v>35654.4</v>
      </c>
    </row>
    <row r="370" spans="1:9" ht="15">
      <c r="A370" s="57" t="s">
        <v>193</v>
      </c>
      <c r="B370" s="57" t="s">
        <v>201</v>
      </c>
      <c r="C370" s="57" t="s">
        <v>202</v>
      </c>
      <c r="D370" s="67" t="s">
        <v>196</v>
      </c>
      <c r="E370" s="57">
        <v>1440</v>
      </c>
      <c r="F370" s="57">
        <v>11.09</v>
      </c>
      <c r="G370" s="57">
        <f>F370*E370</f>
        <v>15969.6</v>
      </c>
      <c r="H370" s="57">
        <f>F370*1.27</f>
        <v>14.08</v>
      </c>
      <c r="I370" s="57">
        <f>H370*E370</f>
        <v>20275.2</v>
      </c>
    </row>
    <row r="371" spans="1:9" ht="15">
      <c r="A371" s="9"/>
      <c r="B371" s="9"/>
      <c r="C371" s="10" t="s">
        <v>916</v>
      </c>
      <c r="D371" s="26"/>
      <c r="E371" s="11"/>
      <c r="F371" s="11"/>
      <c r="G371" s="11">
        <f>SUM(G367:G370)</f>
        <v>92318.4</v>
      </c>
      <c r="H371" s="11"/>
      <c r="I371" s="11">
        <f>SUM(I367:I370)</f>
        <v>117230.4</v>
      </c>
    </row>
    <row r="372" spans="1:9" s="58" customFormat="1" ht="15">
      <c r="A372" s="70"/>
      <c r="B372" s="70"/>
      <c r="C372" s="71"/>
      <c r="D372" s="102"/>
      <c r="E372" s="72"/>
      <c r="F372" s="72"/>
      <c r="G372" s="72"/>
      <c r="H372" s="57"/>
      <c r="I372" s="57"/>
    </row>
    <row r="373" spans="1:9" ht="15">
      <c r="A373" s="14"/>
      <c r="B373" s="14"/>
      <c r="C373" s="15" t="s">
        <v>614</v>
      </c>
      <c r="D373" s="28"/>
      <c r="E373" s="16"/>
      <c r="F373" s="16"/>
      <c r="G373" s="16">
        <f>SUM(G371,G365,G361,G354,G342,G335,G328,G315,G311,G297,G290,G283,G257,G243,G236,G212,G202,G186,G141,G126,G116,G47,G39,G32,G27,G21)</f>
        <v>1112029.98</v>
      </c>
      <c r="H373" s="16"/>
      <c r="I373" s="123">
        <f>SUM(I371,I365,I361,I354,I347,I342,I335,I328,I315,I311,I297,I290,I283,I257,I243,I236,I212,I202,I186,I141,I126,I116,I47,I39,I32,I27,I21)</f>
        <v>1422440.83</v>
      </c>
    </row>
    <row r="374" spans="3:10" ht="15.75">
      <c r="C374" s="114"/>
      <c r="J374" s="115"/>
    </row>
  </sheetData>
  <sheetProtection/>
  <mergeCells count="10">
    <mergeCell ref="A1:I1"/>
    <mergeCell ref="A2:I2"/>
    <mergeCell ref="A3:I3"/>
    <mergeCell ref="H6:I6"/>
    <mergeCell ref="A6:A7"/>
    <mergeCell ref="B6:B7"/>
    <mergeCell ref="C6:C7"/>
    <mergeCell ref="D6:D7"/>
    <mergeCell ref="E6:E7"/>
    <mergeCell ref="F6:G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view="pageBreakPreview" zoomScaleSheetLayoutView="100" zoomScalePageLayoutView="0" workbookViewId="0" topLeftCell="A1">
      <selection activeCell="I28" sqref="I28"/>
    </sheetView>
  </sheetViews>
  <sheetFormatPr defaultColWidth="9.140625" defaultRowHeight="12" customHeight="1"/>
  <cols>
    <col min="1" max="1" width="9.7109375" style="0" customWidth="1"/>
    <col min="2" max="2" width="45.00390625" style="0" customWidth="1"/>
    <col min="3" max="3" width="7.140625" style="0" customWidth="1"/>
    <col min="4" max="4" width="9.140625" style="2" customWidth="1"/>
    <col min="5" max="5" width="12.00390625" style="2" customWidth="1"/>
    <col min="6" max="6" width="13.28125" style="2" customWidth="1"/>
  </cols>
  <sheetData>
    <row r="1" spans="1:6" ht="24" customHeight="1">
      <c r="A1" s="169" t="s">
        <v>521</v>
      </c>
      <c r="B1" s="170"/>
      <c r="C1" s="170"/>
      <c r="D1" s="170"/>
      <c r="E1" s="170"/>
      <c r="F1" s="171"/>
    </row>
    <row r="2" spans="1:6" ht="21.75" customHeight="1">
      <c r="A2" s="172" t="s">
        <v>522</v>
      </c>
      <c r="B2" s="173"/>
      <c r="C2" s="173"/>
      <c r="D2" s="173"/>
      <c r="E2" s="173"/>
      <c r="F2" s="174"/>
    </row>
    <row r="3" spans="1:6" ht="21" customHeight="1">
      <c r="A3" s="175" t="s">
        <v>523</v>
      </c>
      <c r="B3" s="176"/>
      <c r="C3" s="176"/>
      <c r="D3" s="176"/>
      <c r="E3" s="176"/>
      <c r="F3" s="177"/>
    </row>
    <row r="4" spans="1:6" ht="12" customHeight="1">
      <c r="A4" s="180" t="s">
        <v>312</v>
      </c>
      <c r="B4" s="181"/>
      <c r="C4" s="181"/>
      <c r="D4" s="181"/>
      <c r="E4" s="181"/>
      <c r="F4" s="182"/>
    </row>
    <row r="5" spans="1:6" ht="12" customHeight="1">
      <c r="A5" s="103" t="s">
        <v>314</v>
      </c>
      <c r="B5" s="104"/>
      <c r="C5" s="104"/>
      <c r="D5" s="18"/>
      <c r="E5" s="108" t="s">
        <v>331</v>
      </c>
      <c r="F5" s="107" t="s">
        <v>688</v>
      </c>
    </row>
    <row r="6" spans="1:6" ht="12" customHeight="1">
      <c r="A6" s="21" t="s">
        <v>726</v>
      </c>
      <c r="B6" s="19"/>
      <c r="C6" s="19"/>
      <c r="D6" s="20"/>
      <c r="E6" s="35" t="s">
        <v>349</v>
      </c>
      <c r="F6" s="59">
        <v>41974</v>
      </c>
    </row>
    <row r="7" spans="1:6" ht="12" customHeight="1">
      <c r="A7" s="167" t="s">
        <v>357</v>
      </c>
      <c r="B7" s="167" t="s">
        <v>358</v>
      </c>
      <c r="C7" s="167" t="s">
        <v>727</v>
      </c>
      <c r="D7" s="166" t="s">
        <v>313</v>
      </c>
      <c r="E7" s="166" t="s">
        <v>361</v>
      </c>
      <c r="F7" s="166" t="s">
        <v>362</v>
      </c>
    </row>
    <row r="8" spans="1:6" ht="12" customHeight="1">
      <c r="A8" s="161" t="s">
        <v>616</v>
      </c>
      <c r="B8" s="162" t="str">
        <f>VLOOKUP(A8,'[3]Planilha UBS TIA'!$A$6:$C$363,3,0)</f>
        <v>SERVIÇOS PRELIMINARES</v>
      </c>
      <c r="C8" s="161"/>
      <c r="D8" s="105">
        <v>1</v>
      </c>
      <c r="E8" s="105">
        <f>'T1T - REFERÊNCIA DE PREÇO'!I21</f>
        <v>83516.69</v>
      </c>
      <c r="F8" s="105">
        <f>ROUND((D8*E8),2)</f>
        <v>83516.69</v>
      </c>
    </row>
    <row r="9" spans="1:6" ht="12" customHeight="1">
      <c r="A9" s="161"/>
      <c r="B9" s="162"/>
      <c r="C9" s="161"/>
      <c r="D9" s="105"/>
      <c r="E9" s="105"/>
      <c r="F9" s="105"/>
    </row>
    <row r="10" spans="1:6" ht="12" customHeight="1">
      <c r="A10" s="161" t="s">
        <v>617</v>
      </c>
      <c r="B10" s="162" t="str">
        <f>VLOOKUP(A10,'[3]Planilha UBS TIA'!$A$6:$C$363,3,0)</f>
        <v>ESTRUTURAS METÁLICAS E FECHAMENTOS LIGHT STEEL FRAMING</v>
      </c>
      <c r="C10" s="161"/>
      <c r="D10" s="105">
        <v>1</v>
      </c>
      <c r="E10" s="105">
        <f>'T1T - REFERÊNCIA DE PREÇO'!I27</f>
        <v>483113.34</v>
      </c>
      <c r="F10" s="105">
        <f>ROUND((D10*E10),2)</f>
        <v>483113.34</v>
      </c>
    </row>
    <row r="11" spans="1:6" ht="12" customHeight="1">
      <c r="A11" s="161"/>
      <c r="B11" s="162"/>
      <c r="C11" s="161"/>
      <c r="D11" s="105"/>
      <c r="E11" s="105"/>
      <c r="F11" s="105"/>
    </row>
    <row r="12" spans="1:6" ht="12" customHeight="1">
      <c r="A12" s="161" t="s">
        <v>620</v>
      </c>
      <c r="B12" s="162" t="str">
        <f>VLOOKUP(A12,'[3]Planilha UBS TIA'!$A$6:$C$363,3,0)</f>
        <v>ALVENARIAS E DIVISÕES</v>
      </c>
      <c r="C12" s="161"/>
      <c r="D12" s="105">
        <v>1</v>
      </c>
      <c r="E12" s="105">
        <f>'T1T - REFERÊNCIA DE PREÇO'!I32</f>
        <v>10187.76</v>
      </c>
      <c r="F12" s="105">
        <f>ROUND((D12*E12),2)</f>
        <v>10187.76</v>
      </c>
    </row>
    <row r="13" spans="1:6" ht="12" customHeight="1">
      <c r="A13" s="161"/>
      <c r="B13" s="162"/>
      <c r="C13" s="161"/>
      <c r="D13" s="105"/>
      <c r="E13" s="105"/>
      <c r="F13" s="105"/>
    </row>
    <row r="14" spans="1:6" ht="12" customHeight="1">
      <c r="A14" s="161" t="s">
        <v>624</v>
      </c>
      <c r="B14" s="162" t="str">
        <f>VLOOKUP(A14,'[3]Planilha UBS TIA'!$A$6:$C$363,3,0)</f>
        <v>COBERTURAS</v>
      </c>
      <c r="C14" s="161"/>
      <c r="D14" s="105">
        <v>1</v>
      </c>
      <c r="E14" s="105">
        <f>'T1T - REFERÊNCIA DE PREÇO'!I39</f>
        <v>55954.84</v>
      </c>
      <c r="F14" s="105">
        <f>ROUND((D14*E14),2)</f>
        <v>55954.84</v>
      </c>
    </row>
    <row r="15" spans="1:6" ht="12" customHeight="1">
      <c r="A15" s="161"/>
      <c r="B15" s="162"/>
      <c r="C15" s="161"/>
      <c r="D15" s="105"/>
      <c r="E15" s="105"/>
      <c r="F15" s="105"/>
    </row>
    <row r="16" spans="1:6" ht="12" customHeight="1">
      <c r="A16" s="161" t="s">
        <v>630</v>
      </c>
      <c r="B16" s="162" t="str">
        <f>VLOOKUP(A16,'[3]Planilha UBS TIA'!$A$6:$C$363,3,0)</f>
        <v>IMPERMEABILIZAÇÕES E ISOLAMENTO</v>
      </c>
      <c r="C16" s="161"/>
      <c r="D16" s="105">
        <v>1</v>
      </c>
      <c r="E16" s="105">
        <f>'T1T - REFERÊNCIA DE PREÇO'!I47</f>
        <v>11785.74</v>
      </c>
      <c r="F16" s="105">
        <f>ROUND((D16*E16),2)</f>
        <v>11785.74</v>
      </c>
    </row>
    <row r="17" spans="1:6" ht="12" customHeight="1">
      <c r="A17" s="161"/>
      <c r="B17" s="162"/>
      <c r="C17" s="161"/>
      <c r="D17" s="105"/>
      <c r="E17" s="105"/>
      <c r="F17" s="105"/>
    </row>
    <row r="18" spans="1:6" ht="12" customHeight="1">
      <c r="A18" s="161" t="s">
        <v>632</v>
      </c>
      <c r="B18" s="162" t="str">
        <f>VLOOKUP(A18,'[3]Planilha UBS TIA'!$A$6:$C$363,3,0)</f>
        <v>INSTALAÇÃO HIDRO-SANITÁRIA</v>
      </c>
      <c r="C18" s="161"/>
      <c r="D18" s="105">
        <v>1</v>
      </c>
      <c r="E18" s="105">
        <f>'T1T - REFERÊNCIA DE PREÇO'!I116</f>
        <v>71826.85</v>
      </c>
      <c r="F18" s="105">
        <f>ROUND((D18*E18),2)</f>
        <v>71826.85</v>
      </c>
    </row>
    <row r="19" spans="1:6" ht="12" customHeight="1">
      <c r="A19" s="161"/>
      <c r="B19" s="162"/>
      <c r="C19" s="161"/>
      <c r="D19" s="105"/>
      <c r="E19" s="105"/>
      <c r="F19" s="105"/>
    </row>
    <row r="20" spans="1:6" ht="12" customHeight="1">
      <c r="A20" s="161" t="s">
        <v>636</v>
      </c>
      <c r="B20" s="162" t="str">
        <f>VLOOKUP(A20,'[3]Planilha UBS TIA'!$A$6:$C$363,3,0)</f>
        <v>PREVENÇÃO E COMBATE A INCÊNDIO</v>
      </c>
      <c r="C20" s="161"/>
      <c r="D20" s="105">
        <v>1</v>
      </c>
      <c r="E20" s="105">
        <f>'T1T - REFERÊNCIA DE PREÇO'!I126</f>
        <v>2091.55</v>
      </c>
      <c r="F20" s="105">
        <f>ROUND((D20*E20),2)</f>
        <v>2091.55</v>
      </c>
    </row>
    <row r="21" spans="1:6" ht="12" customHeight="1">
      <c r="A21" s="161"/>
      <c r="B21" s="162"/>
      <c r="C21" s="161"/>
      <c r="D21" s="105"/>
      <c r="E21" s="105"/>
      <c r="F21" s="105"/>
    </row>
    <row r="22" spans="1:6" ht="12" customHeight="1">
      <c r="A22" s="161" t="s">
        <v>640</v>
      </c>
      <c r="B22" s="162" t="str">
        <f>VLOOKUP(A22,'[3]Planilha UBS TIA'!$A$6:$C$363,3,0)</f>
        <v>DRENAGEM</v>
      </c>
      <c r="C22" s="161"/>
      <c r="D22" s="105">
        <v>1</v>
      </c>
      <c r="E22" s="105">
        <f>'T1T - REFERÊNCIA DE PREÇO'!I141</f>
        <v>15786.99</v>
      </c>
      <c r="F22" s="105">
        <f>ROUND((D22*E22),2)</f>
        <v>15786.99</v>
      </c>
    </row>
    <row r="23" spans="1:6" ht="12" customHeight="1">
      <c r="A23" s="161"/>
      <c r="B23" s="162"/>
      <c r="C23" s="161"/>
      <c r="D23" s="105"/>
      <c r="E23" s="105"/>
      <c r="F23" s="105"/>
    </row>
    <row r="24" spans="1:6" ht="12" customHeight="1">
      <c r="A24" s="161" t="s">
        <v>648</v>
      </c>
      <c r="B24" s="162" t="str">
        <f>VLOOKUP(A24,'[3]Planilha UBS TIA'!$A$6:$C$363,3,0)</f>
        <v>INSTALAÇÕES ELÉTRICAS</v>
      </c>
      <c r="C24" s="161"/>
      <c r="D24" s="105">
        <v>1</v>
      </c>
      <c r="E24" s="105">
        <f>'T1T - REFERÊNCIA DE PREÇO'!I186</f>
        <v>97855.59</v>
      </c>
      <c r="F24" s="105">
        <f>ROUND((D24*E24),2)</f>
        <v>97855.59</v>
      </c>
    </row>
    <row r="25" spans="1:6" ht="12" customHeight="1">
      <c r="A25" s="161"/>
      <c r="B25" s="162"/>
      <c r="C25" s="161"/>
      <c r="D25" s="105"/>
      <c r="E25" s="105"/>
      <c r="F25" s="105"/>
    </row>
    <row r="26" spans="1:6" ht="12" customHeight="1">
      <c r="A26" s="161" t="s">
        <v>661</v>
      </c>
      <c r="B26" s="162" t="str">
        <f>VLOOKUP(A26,'[3]Planilha UBS TIA'!$A$6:$C$363,3,0)</f>
        <v>CABEAMENTO ESTRUTURADO</v>
      </c>
      <c r="C26" s="161"/>
      <c r="D26" s="105">
        <v>1</v>
      </c>
      <c r="E26" s="105">
        <f>'T1T - REFERÊNCIA DE PREÇO'!I202</f>
        <v>22940.63</v>
      </c>
      <c r="F26" s="105">
        <f>ROUND((D26*E26),2)</f>
        <v>22940.63</v>
      </c>
    </row>
    <row r="27" spans="1:9" ht="12" customHeight="1">
      <c r="A27" s="161"/>
      <c r="B27" s="162"/>
      <c r="C27" s="161"/>
      <c r="D27" s="105"/>
      <c r="E27" s="105"/>
      <c r="F27" s="105"/>
      <c r="I27" s="19"/>
    </row>
    <row r="28" spans="1:6" ht="12" customHeight="1">
      <c r="A28" s="161" t="s">
        <v>672</v>
      </c>
      <c r="B28" s="162" t="str">
        <f>VLOOKUP(A28,'[3]Planilha UBS TIA'!$A$6:$C$363,3,0)</f>
        <v>CFTV E SONORIZAÇÃO</v>
      </c>
      <c r="C28" s="161"/>
      <c r="D28" s="105">
        <v>1</v>
      </c>
      <c r="E28" s="105">
        <f>'T1T - REFERÊNCIA DE PREÇO'!I212</f>
        <v>1993.04</v>
      </c>
      <c r="F28" s="105">
        <f>ROUND((D28*E28),2)</f>
        <v>1993.04</v>
      </c>
    </row>
    <row r="29" spans="1:6" ht="12" customHeight="1">
      <c r="A29" s="161"/>
      <c r="B29" s="162"/>
      <c r="C29" s="161"/>
      <c r="D29" s="105"/>
      <c r="E29" s="105"/>
      <c r="F29" s="105"/>
    </row>
    <row r="30" spans="1:6" ht="12" customHeight="1">
      <c r="A30" s="161" t="s">
        <v>681</v>
      </c>
      <c r="B30" s="162" t="str">
        <f>VLOOKUP(A30,'[3]Planilha UBS TIA'!$A$6:$C$363,3,0)</f>
        <v>SPDA</v>
      </c>
      <c r="C30" s="161"/>
      <c r="D30" s="105">
        <v>1</v>
      </c>
      <c r="E30" s="105">
        <f>'T1T - REFERÊNCIA DE PREÇO'!I236</f>
        <v>28054.73</v>
      </c>
      <c r="F30" s="105">
        <f>ROUND((D30*E30),2)</f>
        <v>28054.73</v>
      </c>
    </row>
    <row r="31" spans="1:6" ht="12" customHeight="1">
      <c r="A31" s="161"/>
      <c r="B31" s="162"/>
      <c r="C31" s="161"/>
      <c r="D31" s="105"/>
      <c r="E31" s="105"/>
      <c r="F31" s="105"/>
    </row>
    <row r="32" spans="1:6" ht="12" customHeight="1">
      <c r="A32" s="161" t="s">
        <v>694</v>
      </c>
      <c r="B32" s="162" t="str">
        <f>VLOOKUP(A32,'[3]Planilha UBS TIA'!$A$6:$C$363,3,0)</f>
        <v>CLIMATIZAÇÃO</v>
      </c>
      <c r="C32" s="161"/>
      <c r="D32" s="105">
        <v>1</v>
      </c>
      <c r="E32" s="105">
        <f>'T1T - REFERÊNCIA DE PREÇO'!I243</f>
        <v>2947.82</v>
      </c>
      <c r="F32" s="105">
        <f>ROUND((D32*E32),2)</f>
        <v>2947.82</v>
      </c>
    </row>
    <row r="33" spans="1:6" ht="12" customHeight="1">
      <c r="A33" s="161"/>
      <c r="B33" s="162"/>
      <c r="C33" s="161"/>
      <c r="D33" s="105"/>
      <c r="E33" s="105"/>
      <c r="F33" s="105"/>
    </row>
    <row r="34" spans="1:6" ht="12" customHeight="1">
      <c r="A34" s="161" t="s">
        <v>700</v>
      </c>
      <c r="B34" s="162" t="str">
        <f>VLOOKUP(A34,'[3]Planilha UBS TIA'!$A$6:$C$363,3,0)</f>
        <v>ESQUADRIA DE MADEIRA</v>
      </c>
      <c r="C34" s="161"/>
      <c r="D34" s="105">
        <v>1</v>
      </c>
      <c r="E34" s="105">
        <f>'T1T - REFERÊNCIA DE PREÇO'!I257</f>
        <v>17362.3</v>
      </c>
      <c r="F34" s="105">
        <f>ROUND((D34*E34),2)</f>
        <v>17362.3</v>
      </c>
    </row>
    <row r="35" spans="1:6" ht="12" customHeight="1">
      <c r="A35" s="161"/>
      <c r="B35" s="162"/>
      <c r="C35" s="161"/>
      <c r="D35" s="105"/>
      <c r="E35" s="105"/>
      <c r="F35" s="105"/>
    </row>
    <row r="36" spans="1:6" ht="12" customHeight="1">
      <c r="A36" s="161" t="s">
        <v>702</v>
      </c>
      <c r="B36" s="162" t="str">
        <f>VLOOKUP(A36,'[3]Planilha UBS TIA'!$A$6:$C$363,3,0)</f>
        <v>ESQUADRIA DE ALUMINIO E VIDRO</v>
      </c>
      <c r="C36" s="161"/>
      <c r="D36" s="105">
        <v>1</v>
      </c>
      <c r="E36" s="105">
        <f>'T1T - REFERÊNCIA DE PREÇO'!I283</f>
        <v>51793.88</v>
      </c>
      <c r="F36" s="105">
        <f>ROUND((D36*E36),2)</f>
        <v>51793.88</v>
      </c>
    </row>
    <row r="37" spans="1:6" ht="12" customHeight="1">
      <c r="A37" s="161"/>
      <c r="B37" s="162"/>
      <c r="C37" s="161"/>
      <c r="D37" s="105"/>
      <c r="E37" s="105"/>
      <c r="F37" s="105"/>
    </row>
    <row r="38" spans="1:6" ht="12" customHeight="1">
      <c r="A38" s="161" t="s">
        <v>705</v>
      </c>
      <c r="B38" s="162" t="str">
        <f>VLOOKUP(A38,'[3]Planilha UBS TIA'!$A$6:$C$363,3,0)</f>
        <v>ESQUADRIA METÁLICA</v>
      </c>
      <c r="C38" s="161"/>
      <c r="D38" s="105">
        <v>1</v>
      </c>
      <c r="E38" s="105">
        <f>'T1T - REFERÊNCIA DE PREÇO'!I290</f>
        <v>5623</v>
      </c>
      <c r="F38" s="105">
        <f>ROUND((D38*E38),2)</f>
        <v>5623</v>
      </c>
    </row>
    <row r="39" spans="1:6" ht="12" customHeight="1">
      <c r="A39" s="161"/>
      <c r="B39" s="162"/>
      <c r="C39" s="161"/>
      <c r="D39" s="105"/>
      <c r="E39" s="105"/>
      <c r="F39" s="105"/>
    </row>
    <row r="40" spans="1:6" ht="12" customHeight="1">
      <c r="A40" s="161" t="s">
        <v>711</v>
      </c>
      <c r="B40" s="162" t="str">
        <f>VLOOKUP(A40,'[3]Planilha UBS TIA'!$A$6:$C$363,3,0)</f>
        <v>REVESTIMENTOS DE PAREDES E TETOS</v>
      </c>
      <c r="C40" s="161"/>
      <c r="D40" s="105">
        <v>1</v>
      </c>
      <c r="E40" s="105">
        <f>'T1T - REFERÊNCIA DE PREÇO'!I297</f>
        <v>23764.12</v>
      </c>
      <c r="F40" s="105">
        <f>ROUND((D40*E40),2)</f>
        <v>23764.12</v>
      </c>
    </row>
    <row r="41" spans="1:6" ht="12" customHeight="1">
      <c r="A41" s="161"/>
      <c r="B41" s="162"/>
      <c r="C41" s="161"/>
      <c r="D41" s="105"/>
      <c r="E41" s="105"/>
      <c r="F41" s="105"/>
    </row>
    <row r="42" spans="1:6" ht="12" customHeight="1">
      <c r="A42" s="161" t="s">
        <v>712</v>
      </c>
      <c r="B42" s="162" t="str">
        <f>VLOOKUP(A42,'[3]Planilha UBS TIA'!$A$6:$C$363,3,0)</f>
        <v>PISOS</v>
      </c>
      <c r="C42" s="161"/>
      <c r="D42" s="105">
        <v>1</v>
      </c>
      <c r="E42" s="105">
        <f>'T1T - REFERÊNCIA DE PREÇO'!I311</f>
        <v>89768.89</v>
      </c>
      <c r="F42" s="105">
        <f>ROUND((D42*E42),2)</f>
        <v>89768.89</v>
      </c>
    </row>
    <row r="43" spans="1:6" ht="12" customHeight="1">
      <c r="A43" s="161"/>
      <c r="B43" s="162"/>
      <c r="C43" s="161"/>
      <c r="D43" s="105"/>
      <c r="E43" s="105"/>
      <c r="F43" s="105"/>
    </row>
    <row r="44" spans="1:6" ht="12" customHeight="1">
      <c r="A44" s="161" t="s">
        <v>717</v>
      </c>
      <c r="B44" s="162" t="str">
        <f>VLOOKUP(A44,'[3]Planilha UBS TIA'!$A$6:$C$363,3,0)</f>
        <v>ESPELHOS</v>
      </c>
      <c r="C44" s="161"/>
      <c r="D44" s="105">
        <v>1</v>
      </c>
      <c r="E44" s="105">
        <f>'T1T - REFERÊNCIA DE PREÇO'!I315</f>
        <v>3467.86</v>
      </c>
      <c r="F44" s="105">
        <f>ROUND((D44*E44),2)</f>
        <v>3467.86</v>
      </c>
    </row>
    <row r="45" spans="1:6" ht="12" customHeight="1">
      <c r="A45" s="161"/>
      <c r="B45" s="162"/>
      <c r="C45" s="161"/>
      <c r="D45" s="105"/>
      <c r="E45" s="105"/>
      <c r="F45" s="105"/>
    </row>
    <row r="46" spans="1:6" ht="12" customHeight="1">
      <c r="A46" s="161" t="s">
        <v>720</v>
      </c>
      <c r="B46" s="162" t="str">
        <f>VLOOKUP(A46,'[3]Planilha UBS TIA'!$A$6:$C$363,3,0)</f>
        <v>PINTURA INTERNA / EXTERNA</v>
      </c>
      <c r="C46" s="161"/>
      <c r="D46" s="105">
        <v>1</v>
      </c>
      <c r="E46" s="105">
        <f>'T1T - REFERÊNCIA DE PREÇO'!I328</f>
        <v>96017.25</v>
      </c>
      <c r="F46" s="105">
        <f>ROUND((D46*E46),2)</f>
        <v>96017.25</v>
      </c>
    </row>
    <row r="47" spans="1:6" ht="12" customHeight="1">
      <c r="A47" s="161"/>
      <c r="B47" s="162"/>
      <c r="C47" s="161"/>
      <c r="D47" s="105"/>
      <c r="E47" s="105"/>
      <c r="F47" s="105"/>
    </row>
    <row r="48" spans="1:6" ht="12" customHeight="1">
      <c r="A48" s="161" t="s">
        <v>723</v>
      </c>
      <c r="B48" s="162" t="str">
        <f>VLOOKUP(A48,'[3]Planilha UBS TIA'!$A$6:$C$363,3,0)</f>
        <v>BANCADA</v>
      </c>
      <c r="C48" s="161"/>
      <c r="D48" s="105">
        <v>1</v>
      </c>
      <c r="E48" s="105">
        <f>'T1T - REFERÊNCIA DE PREÇO'!I335</f>
        <v>11918.54</v>
      </c>
      <c r="F48" s="105">
        <f>ROUND((D48*E48),2)</f>
        <v>11918.54</v>
      </c>
    </row>
    <row r="49" spans="1:6" ht="12" customHeight="1">
      <c r="A49" s="161"/>
      <c r="B49" s="162"/>
      <c r="C49" s="161"/>
      <c r="D49" s="105"/>
      <c r="E49" s="105"/>
      <c r="F49" s="105"/>
    </row>
    <row r="50" spans="1:6" ht="12" customHeight="1">
      <c r="A50" s="161" t="s">
        <v>24</v>
      </c>
      <c r="B50" s="162" t="s">
        <v>602</v>
      </c>
      <c r="C50" s="161"/>
      <c r="D50" s="105">
        <v>1</v>
      </c>
      <c r="E50" s="105">
        <f>'T1T - REFERÊNCIA DE PREÇO'!I342</f>
        <v>3261.65</v>
      </c>
      <c r="F50" s="105">
        <f>ROUND((D50*E50),2)</f>
        <v>3261.65</v>
      </c>
    </row>
    <row r="51" spans="1:6" ht="12" customHeight="1">
      <c r="A51" s="161"/>
      <c r="B51" s="162"/>
      <c r="C51" s="161"/>
      <c r="D51" s="105"/>
      <c r="E51" s="105"/>
      <c r="F51" s="105"/>
    </row>
    <row r="52" spans="1:6" ht="12" customHeight="1">
      <c r="A52" s="161" t="s">
        <v>30</v>
      </c>
      <c r="B52" s="162" t="s">
        <v>606</v>
      </c>
      <c r="C52" s="161"/>
      <c r="D52" s="105">
        <v>1</v>
      </c>
      <c r="E52" s="105">
        <f>'T1T - REFERÊNCIA DE PREÇO'!I347</f>
        <v>10199.4</v>
      </c>
      <c r="F52" s="105">
        <f>ROUND((D52*E52),2)</f>
        <v>10199.4</v>
      </c>
    </row>
    <row r="53" spans="1:6" ht="12" customHeight="1">
      <c r="A53" s="161"/>
      <c r="B53" s="162"/>
      <c r="C53" s="161"/>
      <c r="D53" s="105"/>
      <c r="E53" s="105"/>
      <c r="F53" s="105"/>
    </row>
    <row r="54" spans="1:6" ht="12" customHeight="1">
      <c r="A54" s="161" t="s">
        <v>34</v>
      </c>
      <c r="B54" s="162" t="s">
        <v>153</v>
      </c>
      <c r="C54" s="161"/>
      <c r="D54" s="105">
        <v>1</v>
      </c>
      <c r="E54" s="105">
        <f>'T1T - REFERÊNCIA DE PREÇO'!G354</f>
        <v>8758.32</v>
      </c>
      <c r="F54" s="105">
        <f>'T1T - REFERÊNCIA DE PREÇO'!I354</f>
        <v>11119.88</v>
      </c>
    </row>
    <row r="55" spans="1:6" ht="12" customHeight="1">
      <c r="A55" s="161"/>
      <c r="B55" s="162"/>
      <c r="C55" s="161"/>
      <c r="D55" s="105"/>
      <c r="E55" s="105"/>
      <c r="F55" s="105"/>
    </row>
    <row r="56" spans="1:6" ht="12" customHeight="1">
      <c r="A56" s="161" t="s">
        <v>311</v>
      </c>
      <c r="B56" s="162" t="s">
        <v>169</v>
      </c>
      <c r="C56" s="161"/>
      <c r="D56" s="105">
        <v>1</v>
      </c>
      <c r="E56" s="105">
        <f>'T1T - REFERÊNCIA DE PREÇO'!G361</f>
        <v>70871.86</v>
      </c>
      <c r="F56" s="105">
        <f>'T1T - REFERÊNCIA DE PREÇO'!I361</f>
        <v>90011.09</v>
      </c>
    </row>
    <row r="57" spans="1:6" ht="12" customHeight="1">
      <c r="A57" s="161"/>
      <c r="B57" s="162"/>
      <c r="C57" s="161"/>
      <c r="D57" s="105"/>
      <c r="E57" s="105"/>
      <c r="F57" s="105"/>
    </row>
    <row r="58" spans="1:6" ht="12" customHeight="1">
      <c r="A58" s="161" t="s">
        <v>185</v>
      </c>
      <c r="B58" s="162" t="s">
        <v>612</v>
      </c>
      <c r="C58" s="161"/>
      <c r="D58" s="105">
        <v>1</v>
      </c>
      <c r="E58" s="105">
        <f>'T1T - REFERÊNCIA DE PREÇO'!G365</f>
        <v>2241.19</v>
      </c>
      <c r="F58" s="105">
        <f>'T1T - REFERÊNCIA DE PREÇO'!I365</f>
        <v>2847</v>
      </c>
    </row>
    <row r="59" spans="1:6" ht="12" customHeight="1">
      <c r="A59" s="161"/>
      <c r="B59" s="162"/>
      <c r="C59" s="161"/>
      <c r="D59" s="105"/>
      <c r="E59" s="105"/>
      <c r="F59" s="105"/>
    </row>
    <row r="60" spans="1:6" ht="12" customHeight="1">
      <c r="A60" s="161" t="s">
        <v>189</v>
      </c>
      <c r="B60" s="162" t="s">
        <v>911</v>
      </c>
      <c r="C60" s="161"/>
      <c r="D60" s="105">
        <v>1</v>
      </c>
      <c r="E60" s="105">
        <f>'T1T - REFERÊNCIA DE PREÇO'!G371</f>
        <v>92318.4</v>
      </c>
      <c r="F60" s="105">
        <f>'T1T - REFERÊNCIA DE PREÇO'!I371</f>
        <v>117230.4</v>
      </c>
    </row>
    <row r="61" spans="1:6" ht="12" customHeight="1">
      <c r="A61" s="161"/>
      <c r="B61" s="162"/>
      <c r="C61" s="161"/>
      <c r="D61" s="105"/>
      <c r="E61" s="105"/>
      <c r="F61" s="105"/>
    </row>
    <row r="62" spans="1:6" ht="12" customHeight="1">
      <c r="A62" s="163"/>
      <c r="B62" s="164" t="s">
        <v>614</v>
      </c>
      <c r="C62" s="164"/>
      <c r="D62" s="165"/>
      <c r="E62" s="165"/>
      <c r="F62" s="165">
        <f>SUM(F8:F60)</f>
        <v>1422440.83</v>
      </c>
    </row>
  </sheetData>
  <sheetProtection/>
  <mergeCells count="4">
    <mergeCell ref="A1:F1"/>
    <mergeCell ref="A2:F2"/>
    <mergeCell ref="A3:F3"/>
    <mergeCell ref="A4:F4"/>
  </mergeCells>
  <printOptions/>
  <pageMargins left="0.5905511811023623" right="0.1968503937007874" top="0.51" bottom="0.984251968503937" header="0.5118110236220472" footer="0.5118110236220472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workbookViewId="0" topLeftCell="A1">
      <selection activeCell="R1" sqref="R1:R16384"/>
    </sheetView>
  </sheetViews>
  <sheetFormatPr defaultColWidth="9.140625" defaultRowHeight="15"/>
  <cols>
    <col min="1" max="1" width="9.28125" style="0" bestFit="1" customWidth="1"/>
    <col min="2" max="2" width="63.8515625" style="0" bestFit="1" customWidth="1"/>
    <col min="3" max="3" width="13.140625" style="0" customWidth="1"/>
    <col min="4" max="4" width="12.57421875" style="0" bestFit="1" customWidth="1"/>
    <col min="5" max="5" width="11.57421875" style="0" bestFit="1" customWidth="1"/>
    <col min="6" max="6" width="11.8515625" style="0" bestFit="1" customWidth="1"/>
    <col min="7" max="7" width="20.00390625" style="0" customWidth="1"/>
    <col min="8" max="8" width="12.7109375" style="0" bestFit="1" customWidth="1"/>
    <col min="9" max="9" width="11.8515625" style="0" bestFit="1" customWidth="1"/>
    <col min="10" max="10" width="9.8515625" style="0" bestFit="1" customWidth="1"/>
  </cols>
  <sheetData>
    <row r="1" spans="1:10" ht="23.25">
      <c r="A1" s="194" t="s">
        <v>526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15">
      <c r="A2" s="197" t="str">
        <f>'[4]T1T - REFERÊNCIA DE PREÇO'!A1:I1</f>
        <v> PLANILHA ORÇAMENTÁRIA      </v>
      </c>
      <c r="B2" s="198"/>
      <c r="C2" s="198"/>
      <c r="D2" s="198"/>
      <c r="E2" s="198"/>
      <c r="F2" s="198"/>
      <c r="G2" s="198"/>
      <c r="H2" s="198"/>
      <c r="I2" s="198"/>
      <c r="J2" s="199"/>
    </row>
    <row r="3" spans="1:10" ht="15">
      <c r="A3" s="197" t="str">
        <f>'[4]T1T - REFERÊNCIA DE PREÇO'!A3:I3</f>
        <v> DIRETORIA DE OBRAS</v>
      </c>
      <c r="B3" s="198"/>
      <c r="C3" s="198"/>
      <c r="D3" s="198"/>
      <c r="E3" s="198"/>
      <c r="F3" s="198"/>
      <c r="G3" s="198"/>
      <c r="H3" s="198"/>
      <c r="I3" s="198"/>
      <c r="J3" s="199"/>
    </row>
    <row r="4" spans="1:10" ht="15">
      <c r="A4" s="200" t="str">
        <f>'[4]T1T - REFERÊNCIA DE PREÇO'!A4</f>
        <v>UNIDADE BÁSICA DE SAÚDE - UBS T1T</v>
      </c>
      <c r="B4" s="201"/>
      <c r="C4" s="201"/>
      <c r="D4" s="201"/>
      <c r="E4" s="201"/>
      <c r="F4" s="201"/>
      <c r="G4" s="201"/>
      <c r="H4" s="201"/>
      <c r="I4" s="201"/>
      <c r="J4" s="202"/>
    </row>
    <row r="5" spans="1:10" ht="25.5">
      <c r="A5" s="132" t="s">
        <v>527</v>
      </c>
      <c r="B5" s="133" t="s">
        <v>528</v>
      </c>
      <c r="C5" s="134" t="s">
        <v>529</v>
      </c>
      <c r="D5" s="135" t="s">
        <v>530</v>
      </c>
      <c r="E5" s="136" t="s">
        <v>531</v>
      </c>
      <c r="F5" s="136" t="s">
        <v>532</v>
      </c>
      <c r="G5" s="136" t="s">
        <v>533</v>
      </c>
      <c r="H5" s="136" t="s">
        <v>534</v>
      </c>
      <c r="I5" s="136" t="s">
        <v>535</v>
      </c>
      <c r="J5" s="137" t="s">
        <v>536</v>
      </c>
    </row>
    <row r="6" spans="1:10" ht="15">
      <c r="A6" s="183">
        <v>1</v>
      </c>
      <c r="B6" s="193" t="str">
        <f>'[4]T1T - REFERÊNCIA DE PREÇO'!C8</f>
        <v>SERVIÇOS PRELIMIARES</v>
      </c>
      <c r="C6" s="138">
        <f>ROUND(C7/$C$61,4)</f>
        <v>0.0587</v>
      </c>
      <c r="D6" s="139">
        <f aca="true" t="shared" si="0" ref="D6:D59">SUM(E6:J6)</f>
        <v>1</v>
      </c>
      <c r="E6" s="140">
        <v>0.25</v>
      </c>
      <c r="F6" s="141">
        <v>0.15</v>
      </c>
      <c r="G6" s="140">
        <v>0.15</v>
      </c>
      <c r="H6" s="140">
        <v>0.15</v>
      </c>
      <c r="I6" s="140">
        <v>0.15</v>
      </c>
      <c r="J6" s="142">
        <v>0.15</v>
      </c>
    </row>
    <row r="7" spans="1:10" ht="15">
      <c r="A7" s="184"/>
      <c r="B7" s="185"/>
      <c r="C7" s="143">
        <f>'T1T - REFERÊNCIA DE PREÇO'!I21</f>
        <v>83516.69</v>
      </c>
      <c r="D7" s="144">
        <f t="shared" si="0"/>
        <v>83516.67</v>
      </c>
      <c r="E7" s="145">
        <f aca="true" t="shared" si="1" ref="E7:J7">E6*$C$7</f>
        <v>20879.17</v>
      </c>
      <c r="F7" s="145">
        <f t="shared" si="1"/>
        <v>12527.5</v>
      </c>
      <c r="G7" s="145">
        <f t="shared" si="1"/>
        <v>12527.5</v>
      </c>
      <c r="H7" s="145">
        <f t="shared" si="1"/>
        <v>12527.5</v>
      </c>
      <c r="I7" s="145">
        <f t="shared" si="1"/>
        <v>12527.5</v>
      </c>
      <c r="J7" s="146">
        <f t="shared" si="1"/>
        <v>12527.5</v>
      </c>
    </row>
    <row r="8" spans="1:10" ht="15">
      <c r="A8" s="183">
        <v>2</v>
      </c>
      <c r="B8" s="193" t="str">
        <f>'[4]T1T - REFERÊNCIA DE PREÇO'!C22</f>
        <v>ESTRUTURAS METÁLICAS E FECHAMENTOS LIGHT STEEL FRAMING</v>
      </c>
      <c r="C8" s="138">
        <f>ROUND(C9/$C$61,4)</f>
        <v>0.3396</v>
      </c>
      <c r="D8" s="139">
        <f t="shared" si="0"/>
        <v>1</v>
      </c>
      <c r="E8" s="140">
        <v>0.05</v>
      </c>
      <c r="F8" s="140">
        <v>0.2</v>
      </c>
      <c r="G8" s="140">
        <v>0.35</v>
      </c>
      <c r="H8" s="140">
        <v>0.4</v>
      </c>
      <c r="I8" s="140"/>
      <c r="J8" s="142"/>
    </row>
    <row r="9" spans="1:10" ht="15">
      <c r="A9" s="184"/>
      <c r="B9" s="185"/>
      <c r="C9" s="143">
        <f>'T1T - REFERÊNCIA DE PREÇO'!I27</f>
        <v>483113.34</v>
      </c>
      <c r="D9" s="144">
        <f t="shared" si="0"/>
        <v>483113.35</v>
      </c>
      <c r="E9" s="145">
        <f aca="true" t="shared" si="2" ref="E9:J9">E8*$C$9</f>
        <v>24155.67</v>
      </c>
      <c r="F9" s="145">
        <f t="shared" si="2"/>
        <v>96622.67</v>
      </c>
      <c r="G9" s="145">
        <f t="shared" si="2"/>
        <v>169089.67</v>
      </c>
      <c r="H9" s="145">
        <f t="shared" si="2"/>
        <v>193245.34</v>
      </c>
      <c r="I9" s="145">
        <f t="shared" si="2"/>
        <v>0</v>
      </c>
      <c r="J9" s="146">
        <f t="shared" si="2"/>
        <v>0</v>
      </c>
    </row>
    <row r="10" spans="1:10" ht="15">
      <c r="A10" s="183">
        <v>3</v>
      </c>
      <c r="B10" s="193" t="str">
        <f>'[4]T1T - REFERÊNCIA DE PREÇO'!C28</f>
        <v>ALVENARIAS E DIVISÕES</v>
      </c>
      <c r="C10" s="138">
        <f>ROUND(C11/$C$61,4)</f>
        <v>0.0072</v>
      </c>
      <c r="D10" s="139">
        <f t="shared" si="0"/>
        <v>1</v>
      </c>
      <c r="E10" s="140">
        <v>0.05</v>
      </c>
      <c r="F10" s="140">
        <v>0.2</v>
      </c>
      <c r="G10" s="140">
        <v>0.35</v>
      </c>
      <c r="H10" s="140">
        <v>0.4</v>
      </c>
      <c r="I10" s="140"/>
      <c r="J10" s="142"/>
    </row>
    <row r="11" spans="1:10" ht="15">
      <c r="A11" s="184"/>
      <c r="B11" s="185"/>
      <c r="C11" s="143">
        <f>'T1T - REFERÊNCIA DE PREÇO'!I32</f>
        <v>10187.76</v>
      </c>
      <c r="D11" s="144">
        <f t="shared" si="0"/>
        <v>10187.76</v>
      </c>
      <c r="E11" s="145">
        <f aca="true" t="shared" si="3" ref="E11:J11">E10*$C$11</f>
        <v>509.39</v>
      </c>
      <c r="F11" s="145">
        <f t="shared" si="3"/>
        <v>2037.55</v>
      </c>
      <c r="G11" s="145">
        <f t="shared" si="3"/>
        <v>3565.72</v>
      </c>
      <c r="H11" s="145">
        <f t="shared" si="3"/>
        <v>4075.1</v>
      </c>
      <c r="I11" s="145">
        <f t="shared" si="3"/>
        <v>0</v>
      </c>
      <c r="J11" s="146">
        <f t="shared" si="3"/>
        <v>0</v>
      </c>
    </row>
    <row r="12" spans="1:10" ht="15">
      <c r="A12" s="183">
        <v>4</v>
      </c>
      <c r="B12" s="193" t="str">
        <f>'[4]T1T - REFERÊNCIA DE PREÇO'!C33</f>
        <v>COBERTURAS</v>
      </c>
      <c r="C12" s="138">
        <f>ROUND(C13/$C$61,4)</f>
        <v>0.0393</v>
      </c>
      <c r="D12" s="139">
        <f t="shared" si="0"/>
        <v>1</v>
      </c>
      <c r="E12" s="140"/>
      <c r="F12" s="140"/>
      <c r="G12" s="140"/>
      <c r="H12" s="140">
        <v>0.5</v>
      </c>
      <c r="I12" s="140">
        <v>0.5</v>
      </c>
      <c r="J12" s="142"/>
    </row>
    <row r="13" spans="1:10" ht="15">
      <c r="A13" s="184"/>
      <c r="B13" s="185"/>
      <c r="C13" s="143">
        <f>'T1T - REFERÊNCIA DE PREÇO'!I39</f>
        <v>55954.84</v>
      </c>
      <c r="D13" s="144">
        <f t="shared" si="0"/>
        <v>55954.84</v>
      </c>
      <c r="E13" s="145">
        <f aca="true" t="shared" si="4" ref="E13:J13">E12*$C$13</f>
        <v>0</v>
      </c>
      <c r="F13" s="145">
        <f t="shared" si="4"/>
        <v>0</v>
      </c>
      <c r="G13" s="145">
        <f t="shared" si="4"/>
        <v>0</v>
      </c>
      <c r="H13" s="145">
        <f t="shared" si="4"/>
        <v>27977.42</v>
      </c>
      <c r="I13" s="145">
        <f t="shared" si="4"/>
        <v>27977.42</v>
      </c>
      <c r="J13" s="146">
        <f t="shared" si="4"/>
        <v>0</v>
      </c>
    </row>
    <row r="14" spans="1:10" ht="15">
      <c r="A14" s="183">
        <v>5</v>
      </c>
      <c r="B14" s="193" t="str">
        <f>'[4]T1T - REFERÊNCIA DE PREÇO'!C40</f>
        <v>IMPERMEABILIZAÇÕES E ISOLAMENTO</v>
      </c>
      <c r="C14" s="138">
        <f>ROUND(C15/$C$61,4)</f>
        <v>0.0083</v>
      </c>
      <c r="D14" s="139">
        <f t="shared" si="0"/>
        <v>1</v>
      </c>
      <c r="E14" s="140"/>
      <c r="F14" s="140"/>
      <c r="G14" s="140">
        <v>0.3</v>
      </c>
      <c r="H14" s="140">
        <v>0.3</v>
      </c>
      <c r="I14" s="140">
        <v>0.4</v>
      </c>
      <c r="J14" s="142"/>
    </row>
    <row r="15" spans="1:10" ht="15">
      <c r="A15" s="184"/>
      <c r="B15" s="185"/>
      <c r="C15" s="143">
        <f>'T1T - REFERÊNCIA DE PREÇO'!I47</f>
        <v>11785.74</v>
      </c>
      <c r="D15" s="144">
        <f t="shared" si="0"/>
        <v>11785.74</v>
      </c>
      <c r="E15" s="145">
        <f aca="true" t="shared" si="5" ref="E15:J15">E14*$C$15</f>
        <v>0</v>
      </c>
      <c r="F15" s="145">
        <f t="shared" si="5"/>
        <v>0</v>
      </c>
      <c r="G15" s="145">
        <f t="shared" si="5"/>
        <v>3535.72</v>
      </c>
      <c r="H15" s="145">
        <f t="shared" si="5"/>
        <v>3535.72</v>
      </c>
      <c r="I15" s="145">
        <f t="shared" si="5"/>
        <v>4714.3</v>
      </c>
      <c r="J15" s="146">
        <f t="shared" si="5"/>
        <v>0</v>
      </c>
    </row>
    <row r="16" spans="1:10" ht="15">
      <c r="A16" s="183">
        <v>6</v>
      </c>
      <c r="B16" s="193" t="str">
        <f>'[4]T1T - REFERÊNCIA DE PREÇO'!C48</f>
        <v>INSTALAÇÃO HIDRO-SANITÁRIA</v>
      </c>
      <c r="C16" s="138">
        <f>ROUND(C17/$C$61,4)</f>
        <v>0.0505</v>
      </c>
      <c r="D16" s="139">
        <f t="shared" si="0"/>
        <v>1</v>
      </c>
      <c r="E16" s="140"/>
      <c r="F16" s="140">
        <v>0.1</v>
      </c>
      <c r="G16" s="140">
        <v>0.1</v>
      </c>
      <c r="H16" s="140">
        <v>0.2</v>
      </c>
      <c r="I16" s="140">
        <v>0.3</v>
      </c>
      <c r="J16" s="142">
        <v>0.3</v>
      </c>
    </row>
    <row r="17" spans="1:10" ht="15">
      <c r="A17" s="184"/>
      <c r="B17" s="185"/>
      <c r="C17" s="143">
        <f>'T1T - REFERÊNCIA DE PREÇO'!I116</f>
        <v>71826.85</v>
      </c>
      <c r="D17" s="144">
        <f t="shared" si="0"/>
        <v>71826.87</v>
      </c>
      <c r="E17" s="145">
        <f aca="true" t="shared" si="6" ref="E17:J17">E16*$C$17</f>
        <v>0</v>
      </c>
      <c r="F17" s="145">
        <f t="shared" si="6"/>
        <v>7182.69</v>
      </c>
      <c r="G17" s="145">
        <f t="shared" si="6"/>
        <v>7182.69</v>
      </c>
      <c r="H17" s="145">
        <f t="shared" si="6"/>
        <v>14365.37</v>
      </c>
      <c r="I17" s="145">
        <f t="shared" si="6"/>
        <v>21548.06</v>
      </c>
      <c r="J17" s="146">
        <f t="shared" si="6"/>
        <v>21548.06</v>
      </c>
    </row>
    <row r="18" spans="1:10" ht="15">
      <c r="A18" s="183">
        <v>7</v>
      </c>
      <c r="B18" s="193" t="str">
        <f>'[4]T1T - REFERÊNCIA DE PREÇO'!C117</f>
        <v>PREVENÇÃO E COMBATE A INCÊNDIO</v>
      </c>
      <c r="C18" s="138">
        <f>ROUND(C19/$C$61,4)</f>
        <v>0.0015</v>
      </c>
      <c r="D18" s="139">
        <f t="shared" si="0"/>
        <v>1</v>
      </c>
      <c r="E18" s="140"/>
      <c r="F18" s="140"/>
      <c r="G18" s="140"/>
      <c r="H18" s="140"/>
      <c r="I18" s="140"/>
      <c r="J18" s="142">
        <v>1</v>
      </c>
    </row>
    <row r="19" spans="1:10" ht="15">
      <c r="A19" s="184"/>
      <c r="B19" s="185"/>
      <c r="C19" s="143">
        <f>'T1T - REFERÊNCIA DE PREÇO'!I126</f>
        <v>2091.55</v>
      </c>
      <c r="D19" s="144">
        <f t="shared" si="0"/>
        <v>2091.55</v>
      </c>
      <c r="E19" s="145">
        <f aca="true" t="shared" si="7" ref="E19:J19">E18*$C$19</f>
        <v>0</v>
      </c>
      <c r="F19" s="145">
        <f t="shared" si="7"/>
        <v>0</v>
      </c>
      <c r="G19" s="145">
        <f t="shared" si="7"/>
        <v>0</v>
      </c>
      <c r="H19" s="145">
        <f t="shared" si="7"/>
        <v>0</v>
      </c>
      <c r="I19" s="145">
        <f t="shared" si="7"/>
        <v>0</v>
      </c>
      <c r="J19" s="146">
        <f t="shared" si="7"/>
        <v>2091.55</v>
      </c>
    </row>
    <row r="20" spans="1:10" ht="15">
      <c r="A20" s="183">
        <v>8</v>
      </c>
      <c r="B20" s="193" t="str">
        <f>'[4]T1T - REFERÊNCIA DE PREÇO'!C127</f>
        <v>DRENAGEM</v>
      </c>
      <c r="C20" s="138">
        <f>ROUND(C21/$C$61,4)</f>
        <v>0.0111</v>
      </c>
      <c r="D20" s="139">
        <f t="shared" si="0"/>
        <v>1</v>
      </c>
      <c r="E20" s="140"/>
      <c r="F20" s="140"/>
      <c r="G20" s="140"/>
      <c r="H20" s="140"/>
      <c r="I20" s="140">
        <v>0.4</v>
      </c>
      <c r="J20" s="142">
        <v>0.6</v>
      </c>
    </row>
    <row r="21" spans="1:10" ht="15">
      <c r="A21" s="184"/>
      <c r="B21" s="185"/>
      <c r="C21" s="143">
        <f>'T1T - REFERÊNCIA DE PREÇO'!I141</f>
        <v>15786.99</v>
      </c>
      <c r="D21" s="144">
        <f t="shared" si="0"/>
        <v>15786.99</v>
      </c>
      <c r="E21" s="145">
        <f aca="true" t="shared" si="8" ref="E21:J21">E20*$C$21</f>
        <v>0</v>
      </c>
      <c r="F21" s="145">
        <f t="shared" si="8"/>
        <v>0</v>
      </c>
      <c r="G21" s="145">
        <f t="shared" si="8"/>
        <v>0</v>
      </c>
      <c r="H21" s="145">
        <f t="shared" si="8"/>
        <v>0</v>
      </c>
      <c r="I21" s="145">
        <f t="shared" si="8"/>
        <v>6314.8</v>
      </c>
      <c r="J21" s="146">
        <f t="shared" si="8"/>
        <v>9472.19</v>
      </c>
    </row>
    <row r="22" spans="1:10" ht="15">
      <c r="A22" s="183">
        <v>9</v>
      </c>
      <c r="B22" s="193" t="str">
        <f>'[4]T1T - REFERÊNCIA DE PREÇO'!C142</f>
        <v>INSTALAÇÕES ELÉTRICAS</v>
      </c>
      <c r="C22" s="138">
        <f>ROUND(C23/$C$61,4)</f>
        <v>0.0688</v>
      </c>
      <c r="D22" s="139">
        <f t="shared" si="0"/>
        <v>1</v>
      </c>
      <c r="E22" s="140"/>
      <c r="F22" s="140">
        <v>0.1</v>
      </c>
      <c r="G22" s="140">
        <v>0.1</v>
      </c>
      <c r="H22" s="140">
        <v>0.2</v>
      </c>
      <c r="I22" s="140">
        <v>0.3</v>
      </c>
      <c r="J22" s="142">
        <v>0.3</v>
      </c>
    </row>
    <row r="23" spans="1:10" ht="15">
      <c r="A23" s="184"/>
      <c r="B23" s="185"/>
      <c r="C23" s="143">
        <f>'T1T - REFERÊNCIA DE PREÇO'!I186</f>
        <v>97855.59</v>
      </c>
      <c r="D23" s="144">
        <f t="shared" si="0"/>
        <v>97855.6</v>
      </c>
      <c r="E23" s="145">
        <f aca="true" t="shared" si="9" ref="E23:J23">E22*$C$23</f>
        <v>0</v>
      </c>
      <c r="F23" s="145">
        <f t="shared" si="9"/>
        <v>9785.56</v>
      </c>
      <c r="G23" s="145">
        <f t="shared" si="9"/>
        <v>9785.56</v>
      </c>
      <c r="H23" s="145">
        <f t="shared" si="9"/>
        <v>19571.12</v>
      </c>
      <c r="I23" s="145">
        <f t="shared" si="9"/>
        <v>29356.68</v>
      </c>
      <c r="J23" s="146">
        <f t="shared" si="9"/>
        <v>29356.68</v>
      </c>
    </row>
    <row r="24" spans="1:10" ht="15">
      <c r="A24" s="183">
        <v>10</v>
      </c>
      <c r="B24" s="193" t="str">
        <f>'[4]T1T - REFERÊNCIA DE PREÇO'!C187</f>
        <v>CABEAMENTO ESTRUTURADO</v>
      </c>
      <c r="C24" s="138">
        <f>ROUND(C25/$C$61,4)</f>
        <v>0.0161</v>
      </c>
      <c r="D24" s="139">
        <f t="shared" si="0"/>
        <v>1</v>
      </c>
      <c r="E24" s="140"/>
      <c r="F24" s="140">
        <v>0.1</v>
      </c>
      <c r="G24" s="140">
        <v>0.1</v>
      </c>
      <c r="H24" s="140">
        <v>0.2</v>
      </c>
      <c r="I24" s="140">
        <v>0.3</v>
      </c>
      <c r="J24" s="142">
        <v>0.3</v>
      </c>
    </row>
    <row r="25" spans="1:10" ht="15">
      <c r="A25" s="184"/>
      <c r="B25" s="185"/>
      <c r="C25" s="143">
        <f>'T1T - REFERÊNCIA DE PREÇO'!I202</f>
        <v>22940.63</v>
      </c>
      <c r="D25" s="144">
        <f t="shared" si="0"/>
        <v>22940.63</v>
      </c>
      <c r="E25" s="145">
        <f aca="true" t="shared" si="10" ref="E25:J25">E24*$C$25</f>
        <v>0</v>
      </c>
      <c r="F25" s="145">
        <f t="shared" si="10"/>
        <v>2294.06</v>
      </c>
      <c r="G25" s="145">
        <f t="shared" si="10"/>
        <v>2294.06</v>
      </c>
      <c r="H25" s="145">
        <f t="shared" si="10"/>
        <v>4588.13</v>
      </c>
      <c r="I25" s="145">
        <f t="shared" si="10"/>
        <v>6882.19</v>
      </c>
      <c r="J25" s="146">
        <f t="shared" si="10"/>
        <v>6882.19</v>
      </c>
    </row>
    <row r="26" spans="1:10" ht="15">
      <c r="A26" s="183">
        <v>11</v>
      </c>
      <c r="B26" s="193" t="str">
        <f>'[4]T1T - REFERÊNCIA DE PREÇO'!C203</f>
        <v>CFTV E SONORIZAÇÃO</v>
      </c>
      <c r="C26" s="138">
        <f>ROUND(C27/$C$61,4)</f>
        <v>0.0014</v>
      </c>
      <c r="D26" s="139">
        <f t="shared" si="0"/>
        <v>1</v>
      </c>
      <c r="E26" s="140"/>
      <c r="F26" s="140"/>
      <c r="G26" s="140"/>
      <c r="H26" s="140">
        <v>0.1</v>
      </c>
      <c r="I26" s="140">
        <v>0.4</v>
      </c>
      <c r="J26" s="142">
        <v>0.5</v>
      </c>
    </row>
    <row r="27" spans="1:10" ht="15">
      <c r="A27" s="184"/>
      <c r="B27" s="185"/>
      <c r="C27" s="143">
        <f>'T1T - REFERÊNCIA DE PREÇO'!I212</f>
        <v>1993.04</v>
      </c>
      <c r="D27" s="144">
        <f t="shared" si="0"/>
        <v>1993.04</v>
      </c>
      <c r="E27" s="145">
        <f aca="true" t="shared" si="11" ref="E27:J27">E26*$C$27</f>
        <v>0</v>
      </c>
      <c r="F27" s="145">
        <f t="shared" si="11"/>
        <v>0</v>
      </c>
      <c r="G27" s="145">
        <f t="shared" si="11"/>
        <v>0</v>
      </c>
      <c r="H27" s="145">
        <f t="shared" si="11"/>
        <v>199.3</v>
      </c>
      <c r="I27" s="145">
        <f t="shared" si="11"/>
        <v>797.22</v>
      </c>
      <c r="J27" s="146">
        <f t="shared" si="11"/>
        <v>996.52</v>
      </c>
    </row>
    <row r="28" spans="1:10" ht="15">
      <c r="A28" s="183">
        <v>12</v>
      </c>
      <c r="B28" s="193" t="str">
        <f>'[4]T1T - REFERÊNCIA DE PREÇO'!C213</f>
        <v>SPDA</v>
      </c>
      <c r="C28" s="138">
        <f>ROUND(C29/$C$61,4)</f>
        <v>0.0197</v>
      </c>
      <c r="D28" s="139">
        <f t="shared" si="0"/>
        <v>1</v>
      </c>
      <c r="E28" s="140"/>
      <c r="F28" s="140"/>
      <c r="G28" s="140"/>
      <c r="H28" s="140">
        <v>0.1</v>
      </c>
      <c r="I28" s="140">
        <v>0.4</v>
      </c>
      <c r="J28" s="142">
        <v>0.5</v>
      </c>
    </row>
    <row r="29" spans="1:10" ht="15">
      <c r="A29" s="184"/>
      <c r="B29" s="185"/>
      <c r="C29" s="143">
        <f>'T1T - REFERÊNCIA DE PREÇO'!I236</f>
        <v>28054.73</v>
      </c>
      <c r="D29" s="144">
        <f t="shared" si="0"/>
        <v>28054.73</v>
      </c>
      <c r="E29" s="145">
        <f aca="true" t="shared" si="12" ref="E29:J29">E28*$C$29</f>
        <v>0</v>
      </c>
      <c r="F29" s="145">
        <f t="shared" si="12"/>
        <v>0</v>
      </c>
      <c r="G29" s="145">
        <f t="shared" si="12"/>
        <v>0</v>
      </c>
      <c r="H29" s="145">
        <f t="shared" si="12"/>
        <v>2805.47</v>
      </c>
      <c r="I29" s="145">
        <f t="shared" si="12"/>
        <v>11221.89</v>
      </c>
      <c r="J29" s="146">
        <f t="shared" si="12"/>
        <v>14027.37</v>
      </c>
    </row>
    <row r="30" spans="1:10" ht="15">
      <c r="A30" s="183">
        <v>13</v>
      </c>
      <c r="B30" s="193" t="str">
        <f>'[4]T1T - REFERÊNCIA DE PREÇO'!C237</f>
        <v>CLIMATIZAÇÃO</v>
      </c>
      <c r="C30" s="138">
        <f>ROUND(C31/$C$61,4)</f>
        <v>0.0021</v>
      </c>
      <c r="D30" s="139">
        <f t="shared" si="0"/>
        <v>1</v>
      </c>
      <c r="E30" s="140"/>
      <c r="F30" s="140"/>
      <c r="G30" s="140"/>
      <c r="H30" s="140">
        <v>0.1</v>
      </c>
      <c r="I30" s="140">
        <v>0.2</v>
      </c>
      <c r="J30" s="142">
        <v>0.7</v>
      </c>
    </row>
    <row r="31" spans="1:10" ht="15">
      <c r="A31" s="184"/>
      <c r="B31" s="185"/>
      <c r="C31" s="143">
        <f>'T1T - REFERÊNCIA DE PREÇO'!I243</f>
        <v>2947.82</v>
      </c>
      <c r="D31" s="144">
        <f t="shared" si="0"/>
        <v>2947.81</v>
      </c>
      <c r="E31" s="145">
        <f aca="true" t="shared" si="13" ref="E31:J31">E30*$C$31</f>
        <v>0</v>
      </c>
      <c r="F31" s="145">
        <f t="shared" si="13"/>
        <v>0</v>
      </c>
      <c r="G31" s="145">
        <f t="shared" si="13"/>
        <v>0</v>
      </c>
      <c r="H31" s="145">
        <f t="shared" si="13"/>
        <v>294.78</v>
      </c>
      <c r="I31" s="145">
        <f t="shared" si="13"/>
        <v>589.56</v>
      </c>
      <c r="J31" s="146">
        <f t="shared" si="13"/>
        <v>2063.47</v>
      </c>
    </row>
    <row r="32" spans="1:10" ht="15">
      <c r="A32" s="183">
        <v>14</v>
      </c>
      <c r="B32" s="193" t="str">
        <f>'[4]T1T - REFERÊNCIA DE PREÇO'!C244</f>
        <v>ESQUADRIA DE MADEIRA</v>
      </c>
      <c r="C32" s="138">
        <f>ROUND(C33/$C$61,4)</f>
        <v>0.0122</v>
      </c>
      <c r="D32" s="139">
        <f t="shared" si="0"/>
        <v>1</v>
      </c>
      <c r="E32" s="140"/>
      <c r="F32" s="140"/>
      <c r="G32" s="140"/>
      <c r="H32" s="140">
        <v>0.4</v>
      </c>
      <c r="I32" s="140">
        <v>0.6</v>
      </c>
      <c r="J32" s="142"/>
    </row>
    <row r="33" spans="1:10" ht="15">
      <c r="A33" s="184"/>
      <c r="B33" s="185"/>
      <c r="C33" s="143">
        <f>'T1T - REFERÊNCIA DE PREÇO'!I257</f>
        <v>17362.3</v>
      </c>
      <c r="D33" s="144">
        <f t="shared" si="0"/>
        <v>17362.3</v>
      </c>
      <c r="E33" s="145">
        <f aca="true" t="shared" si="14" ref="E33:J33">E32*$C$33</f>
        <v>0</v>
      </c>
      <c r="F33" s="145">
        <f t="shared" si="14"/>
        <v>0</v>
      </c>
      <c r="G33" s="145">
        <f t="shared" si="14"/>
        <v>0</v>
      </c>
      <c r="H33" s="145">
        <f t="shared" si="14"/>
        <v>6944.92</v>
      </c>
      <c r="I33" s="145">
        <f t="shared" si="14"/>
        <v>10417.38</v>
      </c>
      <c r="J33" s="146">
        <f t="shared" si="14"/>
        <v>0</v>
      </c>
    </row>
    <row r="34" spans="1:10" ht="15">
      <c r="A34" s="183">
        <v>15</v>
      </c>
      <c r="B34" s="193" t="str">
        <f>'[4]T1T - REFERÊNCIA DE PREÇO'!C258</f>
        <v>ESQUADRIA DE ALUMINIO E VIDRO</v>
      </c>
      <c r="C34" s="138">
        <f>ROUND(C35/$C$61,4)</f>
        <v>0.0364</v>
      </c>
      <c r="D34" s="139">
        <f t="shared" si="0"/>
        <v>1</v>
      </c>
      <c r="E34" s="140"/>
      <c r="F34" s="140"/>
      <c r="G34" s="140"/>
      <c r="H34" s="140">
        <v>0.4</v>
      </c>
      <c r="I34" s="140">
        <v>0.6</v>
      </c>
      <c r="J34" s="142"/>
    </row>
    <row r="35" spans="1:10" ht="15">
      <c r="A35" s="184"/>
      <c r="B35" s="185"/>
      <c r="C35" s="143">
        <f>'T1T - REFERÊNCIA DE PREÇO'!I283</f>
        <v>51793.88</v>
      </c>
      <c r="D35" s="144">
        <f t="shared" si="0"/>
        <v>51793.88</v>
      </c>
      <c r="E35" s="145">
        <f aca="true" t="shared" si="15" ref="E35:J35">E34*$C$35</f>
        <v>0</v>
      </c>
      <c r="F35" s="145">
        <f t="shared" si="15"/>
        <v>0</v>
      </c>
      <c r="G35" s="145">
        <f t="shared" si="15"/>
        <v>0</v>
      </c>
      <c r="H35" s="145">
        <f t="shared" si="15"/>
        <v>20717.55</v>
      </c>
      <c r="I35" s="145">
        <f t="shared" si="15"/>
        <v>31076.33</v>
      </c>
      <c r="J35" s="146">
        <f t="shared" si="15"/>
        <v>0</v>
      </c>
    </row>
    <row r="36" spans="1:10" ht="15">
      <c r="A36" s="183">
        <v>16</v>
      </c>
      <c r="B36" s="193" t="str">
        <f>'[4]T1T - REFERÊNCIA DE PREÇO'!C284</f>
        <v>ESQUADRIA METÁLICA</v>
      </c>
      <c r="C36" s="138">
        <f>ROUND(C37/$C$61,4)</f>
        <v>0.004</v>
      </c>
      <c r="D36" s="139">
        <f t="shared" si="0"/>
        <v>1</v>
      </c>
      <c r="E36" s="140"/>
      <c r="F36" s="140"/>
      <c r="G36" s="140"/>
      <c r="H36" s="140"/>
      <c r="I36" s="140">
        <v>0.5</v>
      </c>
      <c r="J36" s="142">
        <v>0.5</v>
      </c>
    </row>
    <row r="37" spans="1:10" ht="15">
      <c r="A37" s="184"/>
      <c r="B37" s="185"/>
      <c r="C37" s="143">
        <f>'T1T - REFERÊNCIA DE PREÇO'!I290</f>
        <v>5623</v>
      </c>
      <c r="D37" s="144">
        <f t="shared" si="0"/>
        <v>5623</v>
      </c>
      <c r="E37" s="145">
        <f aca="true" t="shared" si="16" ref="E37:J37">E36*$C$37</f>
        <v>0</v>
      </c>
      <c r="F37" s="145">
        <f t="shared" si="16"/>
        <v>0</v>
      </c>
      <c r="G37" s="145">
        <f t="shared" si="16"/>
        <v>0</v>
      </c>
      <c r="H37" s="145">
        <f t="shared" si="16"/>
        <v>0</v>
      </c>
      <c r="I37" s="145">
        <f t="shared" si="16"/>
        <v>2811.5</v>
      </c>
      <c r="J37" s="146">
        <f t="shared" si="16"/>
        <v>2811.5</v>
      </c>
    </row>
    <row r="38" spans="1:10" ht="15">
      <c r="A38" s="183">
        <v>17</v>
      </c>
      <c r="B38" s="193" t="str">
        <f>'[4]T1T - REFERÊNCIA DE PREÇO'!C291</f>
        <v>REVESTIMENTOS INTERNO E EXTERNO</v>
      </c>
      <c r="C38" s="138">
        <f>ROUND(C39/$C$61,4)</f>
        <v>0.0167</v>
      </c>
      <c r="D38" s="139">
        <f t="shared" si="0"/>
        <v>1</v>
      </c>
      <c r="E38" s="140"/>
      <c r="F38" s="140"/>
      <c r="G38" s="140"/>
      <c r="H38" s="140">
        <v>0.2</v>
      </c>
      <c r="I38" s="140">
        <v>0.4</v>
      </c>
      <c r="J38" s="142">
        <v>0.4</v>
      </c>
    </row>
    <row r="39" spans="1:10" ht="15">
      <c r="A39" s="184"/>
      <c r="B39" s="185"/>
      <c r="C39" s="143">
        <f>'T1T - REFERÊNCIA DE PREÇO'!I297</f>
        <v>23764.12</v>
      </c>
      <c r="D39" s="144">
        <f>SUM(E39:J39)</f>
        <v>23764.12</v>
      </c>
      <c r="E39" s="147">
        <f aca="true" t="shared" si="17" ref="E39:J39">E38*$C$39</f>
        <v>0</v>
      </c>
      <c r="F39" s="147">
        <f t="shared" si="17"/>
        <v>0</v>
      </c>
      <c r="G39" s="147">
        <f t="shared" si="17"/>
        <v>0</v>
      </c>
      <c r="H39" s="147">
        <f t="shared" si="17"/>
        <v>4752.82</v>
      </c>
      <c r="I39" s="147">
        <f t="shared" si="17"/>
        <v>9505.65</v>
      </c>
      <c r="J39" s="148">
        <f t="shared" si="17"/>
        <v>9505.65</v>
      </c>
    </row>
    <row r="40" spans="1:10" ht="15">
      <c r="A40" s="183">
        <v>18</v>
      </c>
      <c r="B40" s="193" t="str">
        <f>'[4]T1T - REFERÊNCIA DE PREÇO'!C298</f>
        <v>PISOS</v>
      </c>
      <c r="C40" s="138">
        <f>ROUND(C41/$C$61,4)</f>
        <v>0.0631</v>
      </c>
      <c r="D40" s="139">
        <f t="shared" si="0"/>
        <v>1</v>
      </c>
      <c r="E40" s="140">
        <v>0.25</v>
      </c>
      <c r="F40" s="140"/>
      <c r="G40" s="140">
        <v>0.15</v>
      </c>
      <c r="H40" s="140">
        <v>0.3</v>
      </c>
      <c r="I40" s="140">
        <v>0.3</v>
      </c>
      <c r="J40" s="142"/>
    </row>
    <row r="41" spans="1:10" ht="15">
      <c r="A41" s="184"/>
      <c r="B41" s="185"/>
      <c r="C41" s="143">
        <f>'T1T - REFERÊNCIA DE PREÇO'!I311</f>
        <v>89768.89</v>
      </c>
      <c r="D41" s="144">
        <f t="shared" si="0"/>
        <v>89768.89</v>
      </c>
      <c r="E41" s="147">
        <f>E40*$C$41</f>
        <v>22442.22</v>
      </c>
      <c r="F41" s="147">
        <f>F40*$C$41</f>
        <v>0</v>
      </c>
      <c r="G41" s="147">
        <f>G40*$C$41</f>
        <v>13465.33</v>
      </c>
      <c r="H41" s="147">
        <f>H40*$C$41</f>
        <v>26930.67</v>
      </c>
      <c r="I41" s="147">
        <f>I40*$C$41</f>
        <v>26930.67</v>
      </c>
      <c r="J41" s="148">
        <f>J40*$C$37</f>
        <v>0</v>
      </c>
    </row>
    <row r="42" spans="1:10" ht="15">
      <c r="A42" s="183">
        <v>19</v>
      </c>
      <c r="B42" s="193" t="str">
        <f>'[4]T1T - REFERÊNCIA DE PREÇO'!C312</f>
        <v>ESPELHOS</v>
      </c>
      <c r="C42" s="138">
        <f>ROUND(C43/$C$61,4)</f>
        <v>0.0024</v>
      </c>
      <c r="D42" s="139">
        <f t="shared" si="0"/>
        <v>1</v>
      </c>
      <c r="E42" s="140"/>
      <c r="F42" s="140"/>
      <c r="G42" s="140"/>
      <c r="H42" s="140"/>
      <c r="I42" s="140"/>
      <c r="J42" s="142">
        <v>1</v>
      </c>
    </row>
    <row r="43" spans="1:10" ht="15">
      <c r="A43" s="184"/>
      <c r="B43" s="185"/>
      <c r="C43" s="143">
        <f>'T1T - REFERÊNCIA DE PREÇO'!I315</f>
        <v>3467.86</v>
      </c>
      <c r="D43" s="144">
        <f t="shared" si="0"/>
        <v>3467.86</v>
      </c>
      <c r="E43" s="147">
        <f aca="true" t="shared" si="18" ref="E43:J43">E42*$C$43</f>
        <v>0</v>
      </c>
      <c r="F43" s="147">
        <f t="shared" si="18"/>
        <v>0</v>
      </c>
      <c r="G43" s="147">
        <f t="shared" si="18"/>
        <v>0</v>
      </c>
      <c r="H43" s="147">
        <f t="shared" si="18"/>
        <v>0</v>
      </c>
      <c r="I43" s="147">
        <f t="shared" si="18"/>
        <v>0</v>
      </c>
      <c r="J43" s="148">
        <f t="shared" si="18"/>
        <v>3467.86</v>
      </c>
    </row>
    <row r="44" spans="1:10" ht="15">
      <c r="A44" s="183">
        <v>20</v>
      </c>
      <c r="B44" s="193" t="str">
        <f>'[4]T1T - REFERÊNCIA DE PREÇO'!C316</f>
        <v>PINTURA INTERNA / EXTERNA</v>
      </c>
      <c r="C44" s="138">
        <f>ROUND(C45/$C$61,4)</f>
        <v>0.0675</v>
      </c>
      <c r="D44" s="139">
        <f t="shared" si="0"/>
        <v>1</v>
      </c>
      <c r="E44" s="140"/>
      <c r="F44" s="140"/>
      <c r="G44" s="140"/>
      <c r="H44" s="140"/>
      <c r="I44" s="140">
        <v>0.5</v>
      </c>
      <c r="J44" s="142">
        <v>0.5</v>
      </c>
    </row>
    <row r="45" spans="1:10" ht="15">
      <c r="A45" s="184"/>
      <c r="B45" s="185"/>
      <c r="C45" s="143">
        <f>'T1T - REFERÊNCIA DE PREÇO'!I328</f>
        <v>96017.25</v>
      </c>
      <c r="D45" s="144">
        <f>SUM(E45:J45)</f>
        <v>96017.26</v>
      </c>
      <c r="E45" s="147">
        <f>E44*$C$45</f>
        <v>0</v>
      </c>
      <c r="F45" s="147">
        <f>F44*$C$45</f>
        <v>0</v>
      </c>
      <c r="G45" s="147">
        <f>G44*$C$45</f>
        <v>0</v>
      </c>
      <c r="H45" s="147">
        <f>H44*$C$45</f>
        <v>0</v>
      </c>
      <c r="I45" s="147">
        <f>ROUND(I44*$C$45,4)</f>
        <v>48008.63</v>
      </c>
      <c r="J45" s="148">
        <f>ROUND(J44*$C$45,4)</f>
        <v>48008.63</v>
      </c>
    </row>
    <row r="46" spans="1:10" ht="15">
      <c r="A46" s="183">
        <v>21</v>
      </c>
      <c r="B46" s="193" t="str">
        <f>'[4]T1T - REFERÊNCIA DE PREÇO'!C329</f>
        <v>BANCADA</v>
      </c>
      <c r="C46" s="138">
        <f>ROUND(C47/$C$61,4)</f>
        <v>0.0084</v>
      </c>
      <c r="D46" s="139">
        <f t="shared" si="0"/>
        <v>1</v>
      </c>
      <c r="E46" s="140"/>
      <c r="F46" s="140"/>
      <c r="G46" s="140"/>
      <c r="H46" s="140">
        <v>1</v>
      </c>
      <c r="I46" s="140"/>
      <c r="J46" s="142"/>
    </row>
    <row r="47" spans="1:10" ht="15">
      <c r="A47" s="184"/>
      <c r="B47" s="185"/>
      <c r="C47" s="143">
        <f>'T1T - REFERÊNCIA DE PREÇO'!I335</f>
        <v>11918.54</v>
      </c>
      <c r="D47" s="144">
        <f t="shared" si="0"/>
        <v>11918.54</v>
      </c>
      <c r="E47" s="147">
        <f aca="true" t="shared" si="19" ref="E47:J47">E46*$C$47</f>
        <v>0</v>
      </c>
      <c r="F47" s="147">
        <f t="shared" si="19"/>
        <v>0</v>
      </c>
      <c r="G47" s="147">
        <f t="shared" si="19"/>
        <v>0</v>
      </c>
      <c r="H47" s="147">
        <f t="shared" si="19"/>
        <v>11918.54</v>
      </c>
      <c r="I47" s="147">
        <f t="shared" si="19"/>
        <v>0</v>
      </c>
      <c r="J47" s="148">
        <f t="shared" si="19"/>
        <v>0</v>
      </c>
    </row>
    <row r="48" spans="1:10" ht="15">
      <c r="A48" s="183">
        <v>22</v>
      </c>
      <c r="B48" s="193" t="str">
        <f>'[4]T1T - REFERÊNCIA DE PREÇO'!C336</f>
        <v>SINALIZAÇÃO</v>
      </c>
      <c r="C48" s="138">
        <f>ROUND(C49/$C$61,4)</f>
        <v>0.0023</v>
      </c>
      <c r="D48" s="139">
        <f t="shared" si="0"/>
        <v>1</v>
      </c>
      <c r="E48" s="140"/>
      <c r="F48" s="140"/>
      <c r="G48" s="140"/>
      <c r="H48" s="140"/>
      <c r="I48" s="140"/>
      <c r="J48" s="142">
        <v>1</v>
      </c>
    </row>
    <row r="49" spans="1:10" ht="15">
      <c r="A49" s="184"/>
      <c r="B49" s="185"/>
      <c r="C49" s="143">
        <f>'T1T - REFERÊNCIA DE PREÇO'!I342</f>
        <v>3261.65</v>
      </c>
      <c r="D49" s="144">
        <f t="shared" si="0"/>
        <v>3261.65</v>
      </c>
      <c r="E49" s="147">
        <f aca="true" t="shared" si="20" ref="E49:J49">E48*$C$49</f>
        <v>0</v>
      </c>
      <c r="F49" s="147">
        <f t="shared" si="20"/>
        <v>0</v>
      </c>
      <c r="G49" s="147">
        <f t="shared" si="20"/>
        <v>0</v>
      </c>
      <c r="H49" s="147">
        <f t="shared" si="20"/>
        <v>0</v>
      </c>
      <c r="I49" s="147">
        <f t="shared" si="20"/>
        <v>0</v>
      </c>
      <c r="J49" s="148">
        <f t="shared" si="20"/>
        <v>3261.65</v>
      </c>
    </row>
    <row r="50" spans="1:10" ht="15">
      <c r="A50" s="183">
        <v>23</v>
      </c>
      <c r="B50" s="193" t="str">
        <f>'[4]T1T - REFERÊNCIA DE PREÇO'!C343</f>
        <v>URBANIZAÇÃO E OBRAS COMPLEMENTARES</v>
      </c>
      <c r="C50" s="138">
        <f>ROUND(C51/$C$61,4)</f>
        <v>0.0072</v>
      </c>
      <c r="D50" s="139">
        <f t="shared" si="0"/>
        <v>1</v>
      </c>
      <c r="E50" s="140"/>
      <c r="F50" s="140"/>
      <c r="G50" s="140">
        <v>0.15</v>
      </c>
      <c r="H50" s="140">
        <v>0.25</v>
      </c>
      <c r="I50" s="140">
        <v>0.3</v>
      </c>
      <c r="J50" s="142">
        <v>0.3</v>
      </c>
    </row>
    <row r="51" spans="1:10" ht="15">
      <c r="A51" s="184"/>
      <c r="B51" s="185"/>
      <c r="C51" s="143">
        <f>'T1T - REFERÊNCIA DE PREÇO'!I347</f>
        <v>10199.4</v>
      </c>
      <c r="D51" s="144">
        <f t="shared" si="0"/>
        <v>10199.4</v>
      </c>
      <c r="E51" s="147">
        <f aca="true" t="shared" si="21" ref="E51:J51">E50*$C$51</f>
        <v>0</v>
      </c>
      <c r="F51" s="147">
        <f t="shared" si="21"/>
        <v>0</v>
      </c>
      <c r="G51" s="147">
        <f t="shared" si="21"/>
        <v>1529.91</v>
      </c>
      <c r="H51" s="147">
        <f t="shared" si="21"/>
        <v>2549.85</v>
      </c>
      <c r="I51" s="147">
        <f t="shared" si="21"/>
        <v>3059.82</v>
      </c>
      <c r="J51" s="148">
        <f t="shared" si="21"/>
        <v>3059.82</v>
      </c>
    </row>
    <row r="52" spans="1:10" ht="15">
      <c r="A52" s="183">
        <v>24</v>
      </c>
      <c r="B52" s="193" t="str">
        <f>'[4]T1T - REFERÊNCIA DE PREÇO'!C348</f>
        <v>TERRAPLENAGEM</v>
      </c>
      <c r="C52" s="138">
        <f>ROUND(C53/$C$61,4)</f>
        <v>0.0078</v>
      </c>
      <c r="D52" s="139">
        <f t="shared" si="0"/>
        <v>1</v>
      </c>
      <c r="E52" s="140">
        <v>1</v>
      </c>
      <c r="F52" s="140"/>
      <c r="G52" s="140"/>
      <c r="H52" s="140"/>
      <c r="I52" s="140"/>
      <c r="J52" s="142"/>
    </row>
    <row r="53" spans="1:10" ht="15">
      <c r="A53" s="184"/>
      <c r="B53" s="185"/>
      <c r="C53" s="143">
        <f>'T1T - REFERÊNCIA DE PREÇO'!I354</f>
        <v>11119.88</v>
      </c>
      <c r="D53" s="144">
        <f t="shared" si="0"/>
        <v>11119.88</v>
      </c>
      <c r="E53" s="147">
        <f aca="true" t="shared" si="22" ref="E53:J53">E52*$C$53</f>
        <v>11119.88</v>
      </c>
      <c r="F53" s="147">
        <f t="shared" si="22"/>
        <v>0</v>
      </c>
      <c r="G53" s="147">
        <f t="shared" si="22"/>
        <v>0</v>
      </c>
      <c r="H53" s="147">
        <f t="shared" si="22"/>
        <v>0</v>
      </c>
      <c r="I53" s="147">
        <f t="shared" si="22"/>
        <v>0</v>
      </c>
      <c r="J53" s="148">
        <f t="shared" si="22"/>
        <v>0</v>
      </c>
    </row>
    <row r="54" spans="1:10" ht="15">
      <c r="A54" s="183">
        <v>25</v>
      </c>
      <c r="B54" s="193" t="str">
        <f>'[4]T1T - REFERÊNCIA DE PREÇO'!C355</f>
        <v>FUNDAÇÃO</v>
      </c>
      <c r="C54" s="138">
        <f>ROUND(C55/$C$61,4)</f>
        <v>0.0633</v>
      </c>
      <c r="D54" s="139">
        <f t="shared" si="0"/>
        <v>1</v>
      </c>
      <c r="E54" s="140">
        <v>1</v>
      </c>
      <c r="F54" s="140"/>
      <c r="G54" s="140"/>
      <c r="H54" s="140"/>
      <c r="I54" s="140"/>
      <c r="J54" s="142"/>
    </row>
    <row r="55" spans="1:10" ht="15">
      <c r="A55" s="184"/>
      <c r="B55" s="185"/>
      <c r="C55" s="143">
        <f>'T1T - REFERÊNCIA DE PREÇO'!I361</f>
        <v>90011.09</v>
      </c>
      <c r="D55" s="144">
        <f t="shared" si="0"/>
        <v>90011.09</v>
      </c>
      <c r="E55" s="147">
        <f aca="true" t="shared" si="23" ref="E55:J55">E54*$C$55</f>
        <v>90011.09</v>
      </c>
      <c r="F55" s="147">
        <f t="shared" si="23"/>
        <v>0</v>
      </c>
      <c r="G55" s="147">
        <f t="shared" si="23"/>
        <v>0</v>
      </c>
      <c r="H55" s="147">
        <f t="shared" si="23"/>
        <v>0</v>
      </c>
      <c r="I55" s="147">
        <f t="shared" si="23"/>
        <v>0</v>
      </c>
      <c r="J55" s="148">
        <f t="shared" si="23"/>
        <v>0</v>
      </c>
    </row>
    <row r="56" spans="1:10" ht="15">
      <c r="A56" s="183">
        <v>26</v>
      </c>
      <c r="B56" s="168" t="s">
        <v>612</v>
      </c>
      <c r="C56" s="138">
        <f>ROUND(C57/$C$61,4)</f>
        <v>0.002</v>
      </c>
      <c r="D56" s="139">
        <f t="shared" si="0"/>
        <v>1</v>
      </c>
      <c r="E56" s="140">
        <v>0.1</v>
      </c>
      <c r="F56" s="140">
        <v>0.1</v>
      </c>
      <c r="G56" s="140">
        <v>0.1</v>
      </c>
      <c r="H56" s="140">
        <v>0.1</v>
      </c>
      <c r="I56" s="140">
        <v>0.2</v>
      </c>
      <c r="J56" s="142">
        <v>0.4</v>
      </c>
    </row>
    <row r="57" spans="1:10" ht="15">
      <c r="A57" s="184"/>
      <c r="B57" s="185"/>
      <c r="C57" s="143">
        <f>'T1T - REFERÊNCIA DE PREÇO'!I365</f>
        <v>2847</v>
      </c>
      <c r="D57" s="144">
        <f t="shared" si="0"/>
        <v>2847</v>
      </c>
      <c r="E57" s="147">
        <f aca="true" t="shared" si="24" ref="E57:J57">E56*$C$57</f>
        <v>284.7</v>
      </c>
      <c r="F57" s="147">
        <f t="shared" si="24"/>
        <v>284.7</v>
      </c>
      <c r="G57" s="147">
        <f t="shared" si="24"/>
        <v>284.7</v>
      </c>
      <c r="H57" s="147">
        <f t="shared" si="24"/>
        <v>284.7</v>
      </c>
      <c r="I57" s="147">
        <f t="shared" si="24"/>
        <v>569.4</v>
      </c>
      <c r="J57" s="148">
        <f t="shared" si="24"/>
        <v>1138.8</v>
      </c>
    </row>
    <row r="58" spans="1:10" ht="15">
      <c r="A58" s="183">
        <v>27</v>
      </c>
      <c r="B58" s="168" t="s">
        <v>911</v>
      </c>
      <c r="C58" s="138">
        <f>ROUND(C59/$C$61,4)</f>
        <v>0.0824</v>
      </c>
      <c r="D58" s="139">
        <f t="shared" si="0"/>
        <v>1</v>
      </c>
      <c r="E58" s="140">
        <v>0.17</v>
      </c>
      <c r="F58" s="140">
        <v>0.17</v>
      </c>
      <c r="G58" s="140">
        <v>0.17</v>
      </c>
      <c r="H58" s="140">
        <v>0.17</v>
      </c>
      <c r="I58" s="140">
        <v>0.16</v>
      </c>
      <c r="J58" s="142">
        <v>0.16</v>
      </c>
    </row>
    <row r="59" spans="1:10" ht="15">
      <c r="A59" s="184"/>
      <c r="B59" s="185"/>
      <c r="C59" s="143">
        <f>'T1T - REFERÊNCIA DE PREÇO'!I371</f>
        <v>117230.4</v>
      </c>
      <c r="D59" s="144">
        <f t="shared" si="0"/>
        <v>117230.4</v>
      </c>
      <c r="E59" s="147">
        <f aca="true" t="shared" si="25" ref="E59:J59">E58*$C$59</f>
        <v>19929.17</v>
      </c>
      <c r="F59" s="147">
        <f t="shared" si="25"/>
        <v>19929.17</v>
      </c>
      <c r="G59" s="147">
        <f t="shared" si="25"/>
        <v>19929.17</v>
      </c>
      <c r="H59" s="147">
        <f t="shared" si="25"/>
        <v>19929.17</v>
      </c>
      <c r="I59" s="147">
        <f t="shared" si="25"/>
        <v>18756.86</v>
      </c>
      <c r="J59" s="148">
        <f t="shared" si="25"/>
        <v>18756.86</v>
      </c>
    </row>
    <row r="60" spans="1:10" ht="15">
      <c r="A60" s="186" t="s">
        <v>537</v>
      </c>
      <c r="B60" s="187"/>
      <c r="C60" s="149">
        <f>ROUND(C58+C56+C54+C52+C50+C48+C46+C44+C42+C40+C38+C36+C34+C32+C30+C28+C26+C24+C22+C20+C18+C16+C14+C12+C10+C8+C6,2)</f>
        <v>1</v>
      </c>
      <c r="D60" s="150">
        <f>ROUND(SUM(E60:J60),2)</f>
        <v>1</v>
      </c>
      <c r="E60" s="151">
        <f aca="true" t="shared" si="26" ref="E60:J60">(E59+E57+E55+E53+E51+E49+E47+E45+E43+E41+E39+E37+E35+E33++E31+E29+E27+E25+E23+E21+E19+E17+E15+E13+E11+E9+E7)/$C$61</f>
        <v>0.1331</v>
      </c>
      <c r="F60" s="151">
        <f t="shared" si="26"/>
        <v>0.1059</v>
      </c>
      <c r="G60" s="151">
        <f t="shared" si="26"/>
        <v>0.171</v>
      </c>
      <c r="H60" s="151">
        <f t="shared" si="26"/>
        <v>0.2652</v>
      </c>
      <c r="I60" s="151">
        <f t="shared" si="26"/>
        <v>0.192</v>
      </c>
      <c r="J60" s="152">
        <f t="shared" si="26"/>
        <v>0.1329</v>
      </c>
    </row>
    <row r="61" spans="1:10" ht="15">
      <c r="A61" s="188"/>
      <c r="B61" s="189"/>
      <c r="C61" s="153">
        <f>SUM(C35,C33,C31,C29,C27,C25,C23,C21,C19,C17,C15,C13,C11,C9,C7,C37,C39,C41,C43,C45,C47,C49,C51,C53,C57,C59,C55)</f>
        <v>1422440.83</v>
      </c>
      <c r="D61" s="154">
        <f>C61</f>
        <v>1422440.83</v>
      </c>
      <c r="E61" s="153">
        <f aca="true" t="shared" si="27" ref="E61:J61">SUM(E35,E33,E31,E29,E27,E25,E23,E21,E19,E17,E15,E13,E11,E9,E7,E37,E39,E41,E43,E45,E47,E49,E51,E53,E57,E59,E55)</f>
        <v>189331.29</v>
      </c>
      <c r="F61" s="153">
        <f t="shared" si="27"/>
        <v>150663.9</v>
      </c>
      <c r="G61" s="153">
        <f t="shared" si="27"/>
        <v>243190.03</v>
      </c>
      <c r="H61" s="153">
        <f t="shared" si="27"/>
        <v>377213.47</v>
      </c>
      <c r="I61" s="153">
        <f t="shared" si="27"/>
        <v>273065.86</v>
      </c>
      <c r="J61" s="155">
        <f t="shared" si="27"/>
        <v>188976.3</v>
      </c>
    </row>
    <row r="62" spans="1:10" ht="15">
      <c r="A62" s="156"/>
      <c r="B62" s="157"/>
      <c r="C62" s="158"/>
      <c r="D62" s="159"/>
      <c r="E62" s="157"/>
      <c r="F62" s="157"/>
      <c r="G62" s="157"/>
      <c r="H62" s="157"/>
      <c r="I62" s="157"/>
      <c r="J62" s="160"/>
    </row>
    <row r="63" spans="1:10" ht="15.75" thickBot="1">
      <c r="A63" s="190" t="s">
        <v>363</v>
      </c>
      <c r="B63" s="191"/>
      <c r="C63" s="191"/>
      <c r="D63" s="191"/>
      <c r="E63" s="191"/>
      <c r="F63" s="191"/>
      <c r="G63" s="191"/>
      <c r="H63" s="191"/>
      <c r="I63" s="191"/>
      <c r="J63" s="192"/>
    </row>
  </sheetData>
  <mergeCells count="60">
    <mergeCell ref="A1:J1"/>
    <mergeCell ref="A2:J2"/>
    <mergeCell ref="A3:J3"/>
    <mergeCell ref="A4:J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B61"/>
    <mergeCell ref="A63:J63"/>
  </mergeCells>
  <conditionalFormatting sqref="E6:J6 E8:J8 E30:J30 E12:J12 E14:J14 E16:J16 E18:J18 E20:J20 E22:J22 E26:J26 E28:J28 E10:J10 E24:J24 E32:J32 E34:J34 E36:J36 E38:J59">
    <cfRule type="cellIs" priority="1" dxfId="0" operator="between" stopIfTrue="1">
      <formula>0.01</formula>
      <formula>1</formula>
    </cfRule>
  </conditionalFormatting>
  <printOptions/>
  <pageMargins left="0.7874015748031497" right="0.5" top="0.5118110236220472" bottom="0.4724409448818898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moniquecoelho</cp:lastModifiedBy>
  <cp:lastPrinted>2015-04-09T14:36:29Z</cp:lastPrinted>
  <dcterms:created xsi:type="dcterms:W3CDTF">2012-10-26T18:24:20Z</dcterms:created>
  <dcterms:modified xsi:type="dcterms:W3CDTF">2015-05-19T15:00:49Z</dcterms:modified>
  <cp:category/>
  <cp:version/>
  <cp:contentType/>
  <cp:contentStatus/>
</cp:coreProperties>
</file>