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40" windowHeight="11730" tabRatio="500" activeTab="1"/>
  </bookViews>
  <sheets>
    <sheet name="ORÇAMENTARIA GERAL" sheetId="1" r:id="rId1"/>
    <sheet name="COTAÇÕES " sheetId="9" r:id="rId2"/>
    <sheet name="COMPOSIÇÃO" sheetId="10" r:id="rId3"/>
    <sheet name="BDI TCU 2622 -URBANAS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>'ORÇAMENTARIA GERAL'!$A$11:$J$17</definedName>
    <definedName name="_xlnm.Print_Area" localSheetId="3">'BDI TCU 2622 -URBANAS'!$B$1:$J$45</definedName>
    <definedName name="_xlnm.Print_Area" localSheetId="0">'ORÇAMENTARIA GERAL'!$A$1:$H$27</definedName>
    <definedName name="Aut_original" localSheetId="3">[1]PROJETO!#REF!</definedName>
    <definedName name="Aut_original">[2]PROJETO!$A$1</definedName>
    <definedName name="Aut_resumo" localSheetId="3">[3]RESUMO_AUT1!#REF!</definedName>
    <definedName name="Aut_resumo">[4]RESUMO_AUT1!$A$1</definedName>
    <definedName name="_xlnm.Database" localSheetId="3">#REF!</definedName>
    <definedName name="_xlnm.Database" localSheetId="2">#REF!</definedName>
    <definedName name="_xlnm.Database">#REF!</definedName>
    <definedName name="BDI">[5]qorcamentodnerL1!#REF!</definedName>
    <definedName name="CONS" localSheetId="3">#REF!</definedName>
    <definedName name="CONS" localSheetId="2">#REF!</definedName>
    <definedName name="CONS">#REF!</definedName>
    <definedName name="CONSUMO" localSheetId="3">[6]QuQuant!#REF!</definedName>
    <definedName name="CONSUMO">[7]QuQuant!$A$1</definedName>
    <definedName name="Descricao" localSheetId="3">#REF!</definedName>
    <definedName name="Descricao">#REF!</definedName>
    <definedName name="DIMPAV" localSheetId="3">#REF!</definedName>
    <definedName name="DIMPAV">#REF!</definedName>
    <definedName name="Excel_BuiltIn_Database">#REF!</definedName>
    <definedName name="Excel_BuiltIn_Print_Titles" localSheetId="0">'ORÇAMENTARIA GERAL'!$A:$H,'ORÇAMENTARIA GERAL'!$1:$11</definedName>
    <definedName name="ISS" localSheetId="3">#REF!</definedName>
    <definedName name="ISS">'[8]MODELO PLANILHA E BDI ATUALIZAD'!$A$21:$B$30</definedName>
    <definedName name="k" localSheetId="3">#REF!</definedName>
    <definedName name="k" localSheetId="2">#REF!</definedName>
    <definedName name="k">#REF!</definedName>
    <definedName name="Meu" localSheetId="3">#REF!</definedName>
    <definedName name="Meu">#REF!</definedName>
    <definedName name="Print" localSheetId="3">[9]QuQuant!#REF!</definedName>
    <definedName name="Print">[10]QuQuant!$A$1025</definedName>
    <definedName name="Print_Area_MI" localSheetId="3">[11]qorcamentodnerL1!#REF!</definedName>
    <definedName name="Print_Area_MI">[12]qorcamentodnerL1!$E$5</definedName>
    <definedName name="_xlnm.Print_Titles" localSheetId="0">'ORÇAMENTARIA GERAL'!$A:$H,'ORÇAMENTARIA GERAL'!$1:$11</definedName>
    <definedName name="UniformeMensageiro" localSheetId="3">#REF!</definedName>
    <definedName name="UniformeMensageiro" localSheetId="2">#REF!</definedName>
    <definedName name="UniformeMensageiro">#REF!</definedName>
    <definedName name="UniformeMensageiros" localSheetId="3">#REF!</definedName>
    <definedName name="UniformeMensageiros">#REF!</definedName>
    <definedName name="UniformeRecepcionista" localSheetId="3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H21" i="10"/>
  <c r="H18"/>
  <c r="H16"/>
  <c r="H22" s="1"/>
  <c r="F15" i="1" s="1"/>
  <c r="G15" s="1"/>
  <c r="H15" s="1"/>
  <c r="H19" i="10"/>
  <c r="H20"/>
  <c r="H17"/>
  <c r="E11" i="9"/>
  <c r="E10"/>
  <c r="F4" i="10"/>
  <c r="H4"/>
  <c r="H11" s="1"/>
  <c r="F14" i="1" s="1"/>
  <c r="G14" s="1"/>
  <c r="H14" s="1"/>
  <c r="F5" i="10"/>
  <c r="H5" s="1"/>
  <c r="H6"/>
  <c r="H7"/>
  <c r="H8"/>
  <c r="H9"/>
  <c r="H10"/>
  <c r="C14" i="1"/>
  <c r="G16"/>
  <c r="H16" s="1"/>
  <c r="E16" i="9"/>
  <c r="E19"/>
  <c r="E9"/>
  <c r="E12" s="1"/>
  <c r="F13" i="1" s="1"/>
  <c r="G13" s="1"/>
  <c r="H13" s="1"/>
  <c r="H12" s="1"/>
  <c r="H17" s="1"/>
  <c r="C12" i="9"/>
  <c r="C19"/>
  <c r="J36" i="7"/>
  <c r="C37" s="1"/>
  <c r="C35"/>
  <c r="C34"/>
  <c r="C33"/>
  <c r="C32"/>
  <c r="C31"/>
  <c r="C30"/>
  <c r="C29"/>
  <c r="L27"/>
  <c r="J14"/>
</calcChain>
</file>

<file path=xl/comments1.xml><?xml version="1.0" encoding="utf-8"?>
<comments xmlns="http://schemas.openxmlformats.org/spreadsheetml/2006/main">
  <authors>
    <author>juscelinomariano</author>
  </authors>
  <commentList>
    <comment ref="F18" authorId="0">
      <text>
        <r>
          <rPr>
            <b/>
            <sz val="9"/>
            <color indexed="81"/>
            <rFont val="Tahoma"/>
            <family val="2"/>
          </rPr>
          <t>juscelinomariano:</t>
        </r>
        <r>
          <rPr>
            <sz val="9"/>
            <color indexed="81"/>
            <rFont val="Tahoma"/>
            <family val="2"/>
          </rPr>
          <t xml:space="preserve">
Compactação da brita e do pedrisco</t>
        </r>
      </text>
    </comment>
    <comment ref="F19" authorId="0">
      <text>
        <r>
          <rPr>
            <b/>
            <sz val="9"/>
            <color indexed="81"/>
            <rFont val="Tahoma"/>
            <family val="2"/>
          </rPr>
          <t>juscelinomariano:</t>
        </r>
        <r>
          <rPr>
            <sz val="9"/>
            <color indexed="81"/>
            <rFont val="Tahoma"/>
            <family val="2"/>
          </rPr>
          <t xml:space="preserve">
conforme composição do aterro compactado
</t>
        </r>
      </text>
    </comment>
  </commentList>
</comments>
</file>

<file path=xl/sharedStrings.xml><?xml version="1.0" encoding="utf-8"?>
<sst xmlns="http://schemas.openxmlformats.org/spreadsheetml/2006/main" count="193" uniqueCount="121">
  <si>
    <t>PLANILHA ORÇAMENTÁRIA DE CUSTOS</t>
  </si>
  <si>
    <t>FOLHA Nº: 01</t>
  </si>
  <si>
    <t xml:space="preserve">FORMA DE EXECUÇÃO: </t>
  </si>
  <si>
    <t>(    ) DIRETA</t>
  </si>
  <si>
    <t>( x  )INDIRETA</t>
  </si>
  <si>
    <t>BDI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</si>
  <si>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</si>
  <si>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</si>
  <si>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</si>
  <si>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</si>
  <si>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</si>
  <si>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</si>
  <si>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</si>
  <si>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</si>
  <si>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Acórdão 2622/2013</t>
  </si>
  <si>
    <t>PREFEITURA MUNICIPAL DE LAGOA SANTA</t>
  </si>
  <si>
    <t>Empreendimento ( Nome/Apelido)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</si>
  <si>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</si>
  <si>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</si>
  <si>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</si>
  <si>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</si>
  <si>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</si>
  <si>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</si>
  <si>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</si>
  <si>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</si>
  <si>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</si>
  <si>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</si>
  <si>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</si>
  <si>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</si>
  <si>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</si>
  <si>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</si>
  <si>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</si>
  <si>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</si>
  <si>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</si>
  <si>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</si>
  <si>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</si>
  <si>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NÃO ADMISSÍVEL</t>
  </si>
  <si>
    <t>BDI CALCULADO ----&gt;</t>
  </si>
  <si>
    <t>TRIBUTOS PRATICADOS NO MUNICÍPIO</t>
  </si>
  <si>
    <t xml:space="preserve">INSS </t>
  </si>
  <si>
    <t>PIS/COFINS</t>
  </si>
  <si>
    <t>Nos percentuais referentes a tributos deverá ser considerado para efeito de calculo o ISS do município ou correspondente na sua inserção no Simples Nacional;</t>
  </si>
  <si>
    <t>CONTRATANTE: PREFEITURA MUNICIPAL DE LAGOA SANTA</t>
  </si>
  <si>
    <t>PRAZO DE EXECUÇÃO: 12 MESES</t>
  </si>
  <si>
    <t>OBRA: EXECUÇÃO DE PISOS E PAVIMENTAÇÃO NA ORLA DA LAGOA</t>
  </si>
  <si>
    <t>CALCULO DO BDI -RODOVIAS , FERROVIAS E CONGENERES</t>
  </si>
  <si>
    <t xml:space="preserve">Tributos (T) </t>
  </si>
  <si>
    <t>BDI = [(1+AC+S+R+G)*(1+DF)*(1+L)/(1-(T+E))-1]</t>
  </si>
  <si>
    <t>15.25.26</t>
  </si>
  <si>
    <t>PISO DE BORRACHA RECICLADA COR PRETA (PLAYGROUND)</t>
  </si>
  <si>
    <t>M²</t>
  </si>
  <si>
    <t>Mercado</t>
  </si>
  <si>
    <t>PROPOSTA 1</t>
  </si>
  <si>
    <t>PROPOSTA 2</t>
  </si>
  <si>
    <t>PROPOSTA 3</t>
  </si>
  <si>
    <t>PISO CARP</t>
  </si>
  <si>
    <t>EMPRESA</t>
  </si>
  <si>
    <t>VALOR</t>
  </si>
  <si>
    <t>INSTALAÇÃO DE GRAMA SINTÉTICA</t>
  </si>
  <si>
    <t>PREPARO DE BASE PARA GRAMA SINTÉTICA</t>
  </si>
  <si>
    <t>MEDIANA</t>
  </si>
  <si>
    <t>DATA:  ABRIL/2019</t>
  </si>
  <si>
    <t>LOCAL:  DIVERSOS</t>
  </si>
  <si>
    <t>REGIÃO/MÊS DE REFERÊNCIA: SINAPI MAR/2019, SUDECAP JAN/2019, SETOP JAN/2019</t>
  </si>
  <si>
    <t>M</t>
  </si>
  <si>
    <t xml:space="preserve">QUANT. </t>
  </si>
  <si>
    <t>PR. UNIT.</t>
  </si>
  <si>
    <t>M2</t>
  </si>
  <si>
    <t>PISOS</t>
  </si>
  <si>
    <t>BASE  DRENANTE COM BRITA 1 E BRITA 0 COM PO DE PEDRA COMPACTADO, ASFALTO FRIO COM MÃO DE OBRA</t>
  </si>
  <si>
    <t>1</t>
  </si>
  <si>
    <t>1.1</t>
  </si>
  <si>
    <t>1.2</t>
  </si>
  <si>
    <t>1.3</t>
  </si>
  <si>
    <t>1.4</t>
  </si>
  <si>
    <t>M3</t>
  </si>
  <si>
    <t>CLASSE/TIPO</t>
  </si>
  <si>
    <t>CÓDIGOS</t>
  </si>
  <si>
    <t>COEFICIENTE</t>
  </si>
  <si>
    <t>PREÇO UNITÁRIO</t>
  </si>
  <si>
    <t>H</t>
  </si>
  <si>
    <t>TOTAL</t>
  </si>
  <si>
    <t>INSUMO</t>
  </si>
  <si>
    <t>SUDECAP 19.25.02 ADAPTADO</t>
  </si>
  <si>
    <t>40.32.22</t>
  </si>
  <si>
    <t>REGULARIZACAO E COMPACTACAO MANUAL DE TERRENO</t>
  </si>
  <si>
    <t>PEDREIRO</t>
  </si>
  <si>
    <t>55.10.75</t>
  </si>
  <si>
    <t>SERVENTE</t>
  </si>
  <si>
    <t>55.10.88</t>
  </si>
  <si>
    <t>MANTA GEOTEXTIL RESIST.TRAÇAO 16 KN/M (300 G/M2)</t>
  </si>
  <si>
    <t>61.20.07</t>
  </si>
  <si>
    <t>BRITA CALCÁREA COM FRETE BRITA 0,1,2,3</t>
  </si>
  <si>
    <t>63.01.03</t>
  </si>
  <si>
    <t xml:space="preserve">TOTAL GERAL </t>
  </si>
  <si>
    <t>ESCAV.MECANICA DE VALAS C/ DESC.S/CAMINHAO H&lt;=1,5M</t>
  </si>
  <si>
    <t>40.32.15</t>
  </si>
  <si>
    <t>TRANSPORTE DE MATERIAL DE QUALQUER NATUREZA 2 KM &lt; DMT &lt;= 5 KM</t>
  </si>
  <si>
    <t>M3KM</t>
  </si>
  <si>
    <t>03.13.03</t>
  </si>
  <si>
    <t>COMPOSIÇÃO</t>
  </si>
  <si>
    <t>DRENO MANTA DRENANTE E BRITA 2, L=50CM, INCLUINDO ESCAVAÇÃO, REGULARIZAÇÃO E BOTA FORA</t>
  </si>
  <si>
    <t>Prestare Quadras e Pisos</t>
  </si>
  <si>
    <t>Minas Gramados</t>
  </si>
  <si>
    <t>FORNEC. E LANÇAM. DE MATERIAL EM DRENO E PATIO - BRITA</t>
  </si>
  <si>
    <t>21.06.01</t>
  </si>
  <si>
    <t>63.02.06</t>
  </si>
  <si>
    <t>PEDRISCO CALCAREO COM FRETE</t>
  </si>
  <si>
    <t>50.13.74</t>
  </si>
  <si>
    <t>CHP/COMPACTADOR DE PLACA CLARIDON CS-30 9HP DIESEL</t>
  </si>
  <si>
    <t>CHI/COMPACTADOR DE PLACA CLARIDON CS-30 9HP DIESEL</t>
  </si>
  <si>
    <t>50.13.75</t>
  </si>
  <si>
    <t>FORNECIMENTO E MÃO DE OBRA ESPECIALIZADA DE INSTALAÇÃO DE GRAMA SINTETICA ALTURA MÍNIMA 50MM, MÍNIMO 12.000 PONTOS POR M2 COM COLA E TAYPE E BORRACHA GRANULADA</t>
  </si>
  <si>
    <t>Lagoa Santa,  22 de Abril de 2019</t>
  </si>
  <si>
    <t>OBRA: FORNECIMENTO E ASSENTAMENTO DE PISOS</t>
  </si>
  <si>
    <t>IMP-PIN-005</t>
  </si>
  <si>
    <t xml:space="preserve">
PINTURA COM EMULSÃO ASFÁLTICA, DUAS (2) DEMÃOS
</t>
  </si>
  <si>
    <t>BRENO SALOMÃO GOMES</t>
  </si>
  <si>
    <t>SECRETÁRIO DE DESENVOLVIMENTO URBANO</t>
  </si>
  <si>
    <t>Contratante</t>
  </si>
  <si>
    <t>ARP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</si>
</sst>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yy"/>
    <numFmt numFmtId="165" formatCode="_(* #,##0.00_);_(* \(#,##0.00\);_(* \-??_);_(@_)"/>
    <numFmt numFmtId="166" formatCode="_(* #,##0.00_);_(* \(#,##0.00\);_(* &quot;-&quot;??_);_(@_)"/>
    <numFmt numFmtId="167" formatCode="#.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-* #,##0.00000_-;\-* #,##0.00000_-;_-* &quot;-&quot;??_-;_-@_-"/>
    <numFmt numFmtId="171" formatCode="_-[$R$-416]\ * #,##0.00_-;\-[$R$-416]\ * #,##0.00_-;_-[$R$-416]\ * &quot;-&quot;??_-;_-@_-"/>
  </numFmts>
  <fonts count="80">
    <font>
      <sz val="10"/>
      <name val="Arial"/>
      <charset val="1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sz val="10"/>
      <color indexed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b/>
      <sz val="11"/>
      <color indexed="8"/>
      <name val="Calibri"/>
      <family val="2"/>
    </font>
    <font>
      <sz val="11"/>
      <color indexed="22"/>
      <name val="Calibri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indexed="9"/>
      <name val="Arial"/>
      <family val="2"/>
    </font>
    <font>
      <sz val="8"/>
      <color indexed="8"/>
      <name val="Courier New"/>
      <family val="3"/>
    </font>
    <font>
      <b/>
      <sz val="8"/>
      <color indexed="8"/>
      <name val="Courier New"/>
      <family val="3"/>
    </font>
    <font>
      <b/>
      <sz val="8"/>
      <color indexed="9"/>
      <name val="Courier"/>
      <family val="3"/>
    </font>
    <font>
      <sz val="8"/>
      <color indexed="8"/>
      <name val="Courier"/>
      <family val="3"/>
    </font>
    <font>
      <b/>
      <sz val="8"/>
      <color indexed="8"/>
      <name val="Courier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sz val="11"/>
      <color rgb="FFFFFFFF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charset val="1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49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26"/>
      </patternFill>
    </fill>
    <fill>
      <patternFill patternType="solid">
        <fgColor indexed="12"/>
        <bgColor indexed="12"/>
      </patternFill>
    </fill>
    <fill>
      <patternFill patternType="solid">
        <fgColor rgb="FFFF6600"/>
        <bgColor rgb="FFFF99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3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8" fillId="21" borderId="2" applyNumberFormat="0" applyAlignment="0" applyProtection="0"/>
    <xf numFmtId="0" fontId="28" fillId="21" borderId="2" applyNumberFormat="0" applyAlignment="0" applyProtection="0"/>
    <xf numFmtId="0" fontId="28" fillId="21" borderId="2" applyNumberFormat="0" applyAlignment="0" applyProtection="0"/>
    <xf numFmtId="0" fontId="28" fillId="21" borderId="2" applyNumberFormat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28" fillId="21" borderId="2" applyNumberFormat="0" applyAlignment="0" applyProtection="0"/>
    <xf numFmtId="167" fontId="30" fillId="0" borderId="0">
      <protection locked="0"/>
    </xf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14" fillId="0" borderId="0"/>
    <xf numFmtId="0" fontId="14" fillId="0" borderId="0"/>
    <xf numFmtId="0" fontId="1" fillId="0" borderId="0"/>
    <xf numFmtId="0" fontId="62" fillId="35" borderId="0" applyBorder="0" applyProtection="0"/>
    <xf numFmtId="167" fontId="30" fillId="0" borderId="0">
      <protection locked="0"/>
    </xf>
    <xf numFmtId="0" fontId="25" fillId="4" borderId="0" applyNumberFormat="0" applyBorder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31" fillId="7" borderId="1" applyNumberFormat="0" applyAlignment="0" applyProtection="0"/>
    <xf numFmtId="0" fontId="29" fillId="0" borderId="3" applyNumberFormat="0" applyFill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4" fontId="13" fillId="0" borderId="0" applyFill="0" applyBorder="0" applyAlignment="0" applyProtection="0"/>
    <xf numFmtId="169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6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7" fillId="0" borderId="0"/>
    <xf numFmtId="0" fontId="1" fillId="0" borderId="0"/>
    <xf numFmtId="0" fontId="14" fillId="23" borderId="7" applyNumberFormat="0" applyFont="0" applyAlignment="0" applyProtection="0"/>
    <xf numFmtId="0" fontId="14" fillId="23" borderId="7" applyNumberFormat="0" applyFont="0" applyAlignment="0" applyProtection="0"/>
    <xf numFmtId="0" fontId="14" fillId="23" borderId="7" applyNumberFormat="0" applyFont="0" applyAlignment="0" applyProtection="0"/>
    <xf numFmtId="0" fontId="14" fillId="23" borderId="7" applyNumberFormat="0" applyFont="0" applyAlignment="0" applyProtection="0"/>
    <xf numFmtId="0" fontId="14" fillId="23" borderId="7" applyNumberFormat="0" applyFont="0" applyAlignment="0" applyProtection="0"/>
    <xf numFmtId="0" fontId="37" fillId="20" borderId="8" applyNumberFormat="0" applyAlignment="0" applyProtection="0"/>
    <xf numFmtId="167" fontId="30" fillId="0" borderId="0">
      <protection locked="0"/>
    </xf>
    <xf numFmtId="167" fontId="30" fillId="0" borderId="0">
      <protection locked="0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7" fillId="20" borderId="8" applyNumberFormat="0" applyAlignment="0" applyProtection="0"/>
    <xf numFmtId="0" fontId="37" fillId="20" borderId="8" applyNumberFormat="0" applyAlignment="0" applyProtection="0"/>
    <xf numFmtId="0" fontId="37" fillId="20" borderId="8" applyNumberFormat="0" applyAlignment="0" applyProtection="0"/>
    <xf numFmtId="0" fontId="37" fillId="20" borderId="8" applyNumberFormat="0" applyAlignment="0" applyProtection="0"/>
    <xf numFmtId="167" fontId="38" fillId="0" borderId="0">
      <protection locked="0"/>
    </xf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5" fontId="13" fillId="0" borderId="0" applyFill="0" applyBorder="0" applyAlignment="0" applyProtection="0"/>
    <xf numFmtId="166" fontId="1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67" fontId="42" fillId="0" borderId="0">
      <protection locked="0"/>
    </xf>
    <xf numFmtId="167" fontId="42" fillId="0" borderId="0">
      <protection locked="0"/>
    </xf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43" fontId="5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74" applyNumberFormat="0" applyFill="0" applyAlignment="0" applyProtection="0"/>
    <xf numFmtId="0" fontId="66" fillId="0" borderId="75" applyNumberFormat="0" applyFill="0" applyAlignment="0" applyProtection="0"/>
    <xf numFmtId="0" fontId="67" fillId="0" borderId="76" applyNumberFormat="0" applyFill="0" applyAlignment="0" applyProtection="0"/>
    <xf numFmtId="0" fontId="67" fillId="0" borderId="0" applyNumberFormat="0" applyFill="0" applyBorder="0" applyAlignment="0" applyProtection="0"/>
    <xf numFmtId="0" fontId="68" fillId="36" borderId="0" applyNumberFormat="0" applyBorder="0" applyAlignment="0" applyProtection="0"/>
    <xf numFmtId="0" fontId="69" fillId="37" borderId="0" applyNumberFormat="0" applyBorder="0" applyAlignment="0" applyProtection="0"/>
    <xf numFmtId="0" fontId="70" fillId="38" borderId="0" applyNumberFormat="0" applyBorder="0" applyAlignment="0" applyProtection="0"/>
    <xf numFmtId="0" fontId="71" fillId="39" borderId="77" applyNumberFormat="0" applyAlignment="0" applyProtection="0"/>
    <xf numFmtId="0" fontId="72" fillId="40" borderId="78" applyNumberFormat="0" applyAlignment="0" applyProtection="0"/>
    <xf numFmtId="0" fontId="73" fillId="40" borderId="77" applyNumberFormat="0" applyAlignment="0" applyProtection="0"/>
    <xf numFmtId="0" fontId="74" fillId="0" borderId="79" applyNumberFormat="0" applyFill="0" applyAlignment="0" applyProtection="0"/>
    <xf numFmtId="0" fontId="75" fillId="41" borderId="80" applyNumberFormat="0" applyAlignment="0" applyProtection="0"/>
    <xf numFmtId="0" fontId="76" fillId="0" borderId="0" applyNumberFormat="0" applyFill="0" applyBorder="0" applyAlignment="0" applyProtection="0"/>
    <xf numFmtId="0" fontId="77" fillId="42" borderId="81" applyNumberFormat="0" applyFont="0" applyAlignment="0" applyProtection="0"/>
    <xf numFmtId="0" fontId="78" fillId="0" borderId="0" applyNumberFormat="0" applyFill="0" applyBorder="0" applyAlignment="0" applyProtection="0"/>
    <xf numFmtId="0" fontId="79" fillId="43" borderId="0" applyNumberFormat="0" applyBorder="0" applyAlignment="0" applyProtection="0"/>
    <xf numFmtId="0" fontId="63" fillId="44" borderId="0" applyNumberFormat="0" applyBorder="0" applyAlignment="0" applyProtection="0"/>
    <xf numFmtId="0" fontId="63" fillId="45" borderId="0" applyNumberFormat="0" applyBorder="0" applyAlignment="0" applyProtection="0"/>
    <xf numFmtId="0" fontId="79" fillId="46" borderId="0" applyNumberFormat="0" applyBorder="0" applyAlignment="0" applyProtection="0"/>
    <xf numFmtId="0" fontId="79" fillId="47" borderId="0" applyNumberFormat="0" applyBorder="0" applyAlignment="0" applyProtection="0"/>
    <xf numFmtId="0" fontId="63" fillId="48" borderId="0" applyNumberFormat="0" applyBorder="0" applyAlignment="0" applyProtection="0"/>
    <xf numFmtId="0" fontId="63" fillId="49" borderId="0" applyNumberFormat="0" applyBorder="0" applyAlignment="0" applyProtection="0"/>
    <xf numFmtId="0" fontId="79" fillId="50" borderId="0" applyNumberFormat="0" applyBorder="0" applyAlignment="0" applyProtection="0"/>
    <xf numFmtId="0" fontId="79" fillId="51" borderId="0" applyNumberFormat="0" applyBorder="0" applyAlignment="0" applyProtection="0"/>
    <xf numFmtId="0" fontId="63" fillId="52" borderId="0" applyNumberFormat="0" applyBorder="0" applyAlignment="0" applyProtection="0"/>
    <xf numFmtId="0" fontId="63" fillId="53" borderId="0" applyNumberFormat="0" applyBorder="0" applyAlignment="0" applyProtection="0"/>
    <xf numFmtId="0" fontId="79" fillId="54" borderId="0" applyNumberFormat="0" applyBorder="0" applyAlignment="0" applyProtection="0"/>
    <xf numFmtId="0" fontId="79" fillId="55" borderId="0" applyNumberFormat="0" applyBorder="0" applyAlignment="0" applyProtection="0"/>
    <xf numFmtId="0" fontId="63" fillId="56" borderId="0" applyNumberFormat="0" applyBorder="0" applyAlignment="0" applyProtection="0"/>
    <xf numFmtId="0" fontId="63" fillId="57" borderId="0" applyNumberFormat="0" applyBorder="0" applyAlignment="0" applyProtection="0"/>
    <xf numFmtId="0" fontId="79" fillId="58" borderId="0" applyNumberFormat="0" applyBorder="0" applyAlignment="0" applyProtection="0"/>
    <xf numFmtId="0" fontId="79" fillId="59" borderId="0" applyNumberFormat="0" applyBorder="0" applyAlignment="0" applyProtection="0"/>
    <xf numFmtId="0" fontId="63" fillId="60" borderId="0" applyNumberFormat="0" applyBorder="0" applyAlignment="0" applyProtection="0"/>
    <xf numFmtId="0" fontId="63" fillId="61" borderId="0" applyNumberFormat="0" applyBorder="0" applyAlignment="0" applyProtection="0"/>
    <xf numFmtId="0" fontId="79" fillId="62" borderId="0" applyNumberFormat="0" applyBorder="0" applyAlignment="0" applyProtection="0"/>
    <xf numFmtId="0" fontId="79" fillId="63" borderId="0" applyNumberFormat="0" applyBorder="0" applyAlignment="0" applyProtection="0"/>
    <xf numFmtId="0" fontId="63" fillId="64" borderId="0" applyNumberFormat="0" applyBorder="0" applyAlignment="0" applyProtection="0"/>
    <xf numFmtId="0" fontId="63" fillId="65" borderId="0" applyNumberFormat="0" applyBorder="0" applyAlignment="0" applyProtection="0"/>
    <xf numFmtId="0" fontId="79" fillId="66" borderId="0" applyNumberFormat="0" applyBorder="0" applyAlignment="0" applyProtection="0"/>
  </cellStyleXfs>
  <cellXfs count="248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" fontId="17" fillId="24" borderId="15" xfId="0" applyNumberFormat="1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4" fontId="17" fillId="0" borderId="12" xfId="0" applyNumberFormat="1" applyFont="1" applyFill="1" applyBorder="1" applyAlignment="1">
      <alignment horizontal="right" vertical="center" wrapText="1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4" fontId="0" fillId="0" borderId="0" xfId="0" applyNumberFormat="1" applyBorder="1"/>
    <xf numFmtId="0" fontId="13" fillId="25" borderId="14" xfId="207" applyFill="1" applyBorder="1" applyAlignment="1">
      <alignment horizontal="right" vertical="center"/>
    </xf>
    <xf numFmtId="0" fontId="13" fillId="25" borderId="19" xfId="207" applyFill="1" applyBorder="1" applyAlignment="1">
      <alignment horizontal="right" vertical="center"/>
    </xf>
    <xf numFmtId="0" fontId="13" fillId="0" borderId="0" xfId="207" applyBorder="1"/>
    <xf numFmtId="0" fontId="13" fillId="0" borderId="12" xfId="207" applyBorder="1"/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175" applyFont="1" applyFill="1" applyBorder="1" applyAlignment="1" applyProtection="1">
      <alignment horizontal="center" vertical="center"/>
    </xf>
    <xf numFmtId="0" fontId="8" fillId="0" borderId="0" xfId="175" applyFont="1" applyFill="1" applyBorder="1" applyAlignment="1" applyProtection="1">
      <alignment vertical="center" wrapText="1"/>
    </xf>
    <xf numFmtId="0" fontId="8" fillId="0" borderId="0" xfId="0" applyFont="1" applyFill="1" applyBorder="1" applyAlignment="1">
      <alignment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" fontId="28" fillId="26" borderId="15" xfId="0" applyNumberFormat="1" applyFont="1" applyFill="1" applyBorder="1" applyAlignment="1">
      <alignment horizontal="right" vertical="center" wrapText="1"/>
    </xf>
    <xf numFmtId="4" fontId="44" fillId="0" borderId="0" xfId="0" applyNumberFormat="1" applyFont="1" applyFill="1" applyBorder="1" applyAlignment="1">
      <alignment horizontal="right" vertical="center" wrapText="1"/>
    </xf>
    <xf numFmtId="0" fontId="13" fillId="0" borderId="0" xfId="207"/>
    <xf numFmtId="0" fontId="13" fillId="0" borderId="11" xfId="207" applyBorder="1"/>
    <xf numFmtId="0" fontId="12" fillId="0" borderId="0" xfId="207" applyFont="1"/>
    <xf numFmtId="0" fontId="21" fillId="0" borderId="20" xfId="207" applyFont="1" applyFill="1" applyBorder="1" applyAlignment="1" applyProtection="1">
      <alignment horizontal="left" vertical="center"/>
    </xf>
    <xf numFmtId="0" fontId="22" fillId="0" borderId="11" xfId="207" applyFont="1" applyBorder="1" applyAlignment="1" applyProtection="1">
      <alignment horizontal="left" vertical="center"/>
    </xf>
    <xf numFmtId="0" fontId="22" fillId="0" borderId="0" xfId="207" applyFont="1" applyBorder="1" applyAlignment="1" applyProtection="1">
      <alignment horizontal="left" vertical="center"/>
    </xf>
    <xf numFmtId="0" fontId="22" fillId="0" borderId="12" xfId="207" applyFont="1" applyBorder="1" applyAlignment="1" applyProtection="1">
      <alignment vertical="center"/>
    </xf>
    <xf numFmtId="0" fontId="21" fillId="25" borderId="21" xfId="207" applyFont="1" applyFill="1" applyBorder="1" applyAlignment="1" applyProtection="1">
      <alignment vertical="center"/>
      <protection locked="0"/>
    </xf>
    <xf numFmtId="0" fontId="21" fillId="25" borderId="22" xfId="207" applyFont="1" applyFill="1" applyBorder="1" applyAlignment="1" applyProtection="1">
      <alignment vertical="center"/>
      <protection locked="0"/>
    </xf>
    <xf numFmtId="0" fontId="22" fillId="0" borderId="0" xfId="207" applyFont="1" applyBorder="1" applyAlignment="1" applyProtection="1">
      <alignment vertical="center"/>
    </xf>
    <xf numFmtId="0" fontId="22" fillId="0" borderId="11" xfId="207" applyFont="1" applyBorder="1" applyAlignment="1" applyProtection="1">
      <alignment vertical="center"/>
    </xf>
    <xf numFmtId="0" fontId="22" fillId="25" borderId="23" xfId="207" applyFont="1" applyFill="1" applyBorder="1" applyAlignment="1" applyProtection="1">
      <alignment vertical="center"/>
      <protection locked="0"/>
    </xf>
    <xf numFmtId="0" fontId="22" fillId="25" borderId="21" xfId="207" applyFont="1" applyFill="1" applyBorder="1" applyAlignment="1" applyProtection="1">
      <alignment vertical="center"/>
      <protection locked="0"/>
    </xf>
    <xf numFmtId="0" fontId="22" fillId="25" borderId="22" xfId="207" applyFont="1" applyFill="1" applyBorder="1" applyAlignment="1" applyProtection="1">
      <alignment vertical="center"/>
      <protection locked="0"/>
    </xf>
    <xf numFmtId="0" fontId="21" fillId="27" borderId="24" xfId="207" applyFont="1" applyFill="1" applyBorder="1" applyAlignment="1" applyProtection="1">
      <alignment vertical="center"/>
    </xf>
    <xf numFmtId="0" fontId="22" fillId="27" borderId="23" xfId="207" applyFont="1" applyFill="1" applyBorder="1" applyAlignment="1" applyProtection="1">
      <alignment vertical="center"/>
    </xf>
    <xf numFmtId="0" fontId="22" fillId="25" borderId="25" xfId="207" applyFont="1" applyFill="1" applyBorder="1" applyAlignment="1" applyProtection="1">
      <alignment horizontal="left" vertical="center"/>
    </xf>
    <xf numFmtId="10" fontId="22" fillId="25" borderId="26" xfId="207" applyNumberFormat="1" applyFont="1" applyFill="1" applyBorder="1" applyAlignment="1" applyProtection="1">
      <alignment vertical="center"/>
    </xf>
    <xf numFmtId="0" fontId="22" fillId="25" borderId="27" xfId="207" applyFont="1" applyFill="1" applyBorder="1" applyAlignment="1" applyProtection="1">
      <alignment horizontal="center" vertical="center"/>
    </xf>
    <xf numFmtId="0" fontId="22" fillId="25" borderId="26" xfId="207" applyFont="1" applyFill="1" applyBorder="1" applyAlignment="1" applyProtection="1">
      <alignment horizontal="left" vertical="center"/>
    </xf>
    <xf numFmtId="10" fontId="22" fillId="28" borderId="28" xfId="229" applyNumberFormat="1" applyFont="1" applyFill="1" applyBorder="1" applyAlignment="1" applyProtection="1">
      <alignment vertical="center"/>
      <protection locked="0"/>
    </xf>
    <xf numFmtId="0" fontId="22" fillId="25" borderId="29" xfId="207" applyFont="1" applyFill="1" applyBorder="1" applyAlignment="1" applyProtection="1">
      <alignment horizontal="left" vertical="center"/>
    </xf>
    <xf numFmtId="10" fontId="22" fillId="25" borderId="30" xfId="207" applyNumberFormat="1" applyFont="1" applyFill="1" applyBorder="1" applyAlignment="1" applyProtection="1">
      <alignment vertical="center"/>
    </xf>
    <xf numFmtId="0" fontId="22" fillId="25" borderId="31" xfId="207" applyFont="1" applyFill="1" applyBorder="1" applyAlignment="1" applyProtection="1">
      <alignment horizontal="center" vertical="center"/>
    </xf>
    <xf numFmtId="0" fontId="22" fillId="25" borderId="30" xfId="207" applyFont="1" applyFill="1" applyBorder="1" applyAlignment="1" applyProtection="1">
      <alignment horizontal="left" vertical="center"/>
    </xf>
    <xf numFmtId="0" fontId="22" fillId="25" borderId="32" xfId="207" applyFont="1" applyFill="1" applyBorder="1" applyAlignment="1" applyProtection="1">
      <alignment horizontal="left" vertical="center"/>
    </xf>
    <xf numFmtId="0" fontId="22" fillId="25" borderId="33" xfId="207" applyFont="1" applyFill="1" applyBorder="1" applyAlignment="1" applyProtection="1">
      <alignment horizontal="left" vertical="center"/>
    </xf>
    <xf numFmtId="0" fontId="13" fillId="25" borderId="11" xfId="207" applyFill="1" applyBorder="1"/>
    <xf numFmtId="10" fontId="22" fillId="25" borderId="34" xfId="207" applyNumberFormat="1" applyFont="1" applyFill="1" applyBorder="1" applyAlignment="1" applyProtection="1">
      <alignment vertical="center"/>
    </xf>
    <xf numFmtId="10" fontId="22" fillId="25" borderId="35" xfId="207" applyNumberFormat="1" applyFont="1" applyFill="1" applyBorder="1" applyAlignment="1" applyProtection="1">
      <alignment vertical="center"/>
    </xf>
    <xf numFmtId="0" fontId="13" fillId="25" borderId="36" xfId="207" applyFill="1" applyBorder="1"/>
    <xf numFmtId="0" fontId="22" fillId="25" borderId="14" xfId="207" applyFont="1" applyFill="1" applyBorder="1" applyAlignment="1" applyProtection="1">
      <alignment horizontal="left" vertical="center"/>
    </xf>
    <xf numFmtId="10" fontId="13" fillId="25" borderId="15" xfId="229" applyNumberFormat="1" applyFont="1" applyFill="1" applyBorder="1"/>
    <xf numFmtId="0" fontId="13" fillId="0" borderId="37" xfId="207" applyBorder="1"/>
    <xf numFmtId="0" fontId="13" fillId="0" borderId="38" xfId="207" applyBorder="1"/>
    <xf numFmtId="0" fontId="13" fillId="0" borderId="39" xfId="207" applyBorder="1"/>
    <xf numFmtId="0" fontId="46" fillId="27" borderId="40" xfId="207" applyFont="1" applyFill="1" applyBorder="1" applyAlignment="1" applyProtection="1">
      <alignment vertical="center"/>
    </xf>
    <xf numFmtId="0" fontId="46" fillId="27" borderId="41" xfId="207" applyFont="1" applyFill="1" applyBorder="1" applyAlignment="1" applyProtection="1">
      <alignment vertical="center"/>
    </xf>
    <xf numFmtId="0" fontId="46" fillId="27" borderId="42" xfId="207" applyFont="1" applyFill="1" applyBorder="1" applyAlignment="1" applyProtection="1">
      <alignment vertical="center"/>
    </xf>
    <xf numFmtId="0" fontId="13" fillId="29" borderId="0" xfId="207" applyFont="1" applyFill="1"/>
    <xf numFmtId="0" fontId="12" fillId="29" borderId="0" xfId="207" applyFont="1" applyFill="1"/>
    <xf numFmtId="0" fontId="13" fillId="29" borderId="0" xfId="207" applyFill="1"/>
    <xf numFmtId="0" fontId="21" fillId="25" borderId="35" xfId="207" applyFont="1" applyFill="1" applyBorder="1" applyAlignment="1" applyProtection="1">
      <alignment horizontal="left" vertical="center"/>
    </xf>
    <xf numFmtId="0" fontId="21" fillId="25" borderId="43" xfId="207" applyFont="1" applyFill="1" applyBorder="1" applyAlignment="1" applyProtection="1">
      <alignment horizontal="left" vertical="center"/>
    </xf>
    <xf numFmtId="0" fontId="13" fillId="0" borderId="24" xfId="207" applyBorder="1"/>
    <xf numFmtId="0" fontId="13" fillId="0" borderId="16" xfId="207" applyBorder="1"/>
    <xf numFmtId="0" fontId="48" fillId="0" borderId="13" xfId="0" applyNumberFormat="1" applyFont="1" applyFill="1" applyBorder="1" applyAlignment="1">
      <alignment horizontal="center" vertical="center" wrapText="1"/>
    </xf>
    <xf numFmtId="49" fontId="48" fillId="0" borderId="13" xfId="0" applyNumberFormat="1" applyFont="1" applyFill="1" applyBorder="1" applyAlignment="1" applyProtection="1">
      <alignment vertical="center" wrapText="1"/>
    </xf>
    <xf numFmtId="0" fontId="14" fillId="0" borderId="1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9" fontId="28" fillId="26" borderId="14" xfId="0" applyNumberFormat="1" applyFont="1" applyFill="1" applyBorder="1" applyAlignment="1">
      <alignment horizontal="center" vertical="center" wrapText="1"/>
    </xf>
    <xf numFmtId="49" fontId="48" fillId="0" borderId="14" xfId="0" applyNumberFormat="1" applyFont="1" applyFill="1" applyBorder="1" applyAlignment="1">
      <alignment horizontal="center" vertical="center" wrapText="1"/>
    </xf>
    <xf numFmtId="4" fontId="48" fillId="0" borderId="13" xfId="0" applyNumberFormat="1" applyFont="1" applyFill="1" applyBorder="1" applyAlignment="1">
      <alignment horizontal="right" vertical="center" wrapText="1"/>
    </xf>
    <xf numFmtId="4" fontId="48" fillId="0" borderId="15" xfId="0" applyNumberFormat="1" applyFont="1" applyFill="1" applyBorder="1" applyAlignment="1">
      <alignment horizontal="right" vertical="center" wrapText="1"/>
    </xf>
    <xf numFmtId="0" fontId="28" fillId="26" borderId="13" xfId="175" applyFont="1" applyFill="1" applyBorder="1" applyAlignment="1" applyProtection="1">
      <alignment horizontal="center" vertical="center"/>
    </xf>
    <xf numFmtId="0" fontId="28" fillId="26" borderId="13" xfId="175" applyFont="1" applyFill="1" applyBorder="1" applyAlignment="1" applyProtection="1">
      <alignment horizontal="center" vertical="center" wrapText="1"/>
    </xf>
    <xf numFmtId="4" fontId="23" fillId="26" borderId="13" xfId="0" applyNumberFormat="1" applyFont="1" applyFill="1" applyBorder="1" applyAlignment="1" applyProtection="1">
      <alignment horizontal="right" vertical="center" wrapText="1"/>
    </xf>
    <xf numFmtId="4" fontId="23" fillId="26" borderId="13" xfId="0" applyNumberFormat="1" applyFont="1" applyFill="1" applyBorder="1" applyAlignment="1">
      <alignment horizontal="right" vertical="center" wrapText="1"/>
    </xf>
    <xf numFmtId="4" fontId="48" fillId="26" borderId="13" xfId="0" applyNumberFormat="1" applyFont="1" applyFill="1" applyBorder="1" applyAlignment="1">
      <alignment horizontal="right" vertical="center" wrapText="1"/>
    </xf>
    <xf numFmtId="0" fontId="28" fillId="26" borderId="13" xfId="175" applyFont="1" applyFill="1" applyBorder="1" applyAlignment="1" applyProtection="1">
      <alignment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vertical="center" wrapText="1"/>
    </xf>
    <xf numFmtId="4" fontId="49" fillId="0" borderId="13" xfId="0" applyNumberFormat="1" applyFont="1" applyFill="1" applyBorder="1" applyAlignment="1">
      <alignment horizontal="right" vertical="center" wrapText="1"/>
    </xf>
    <xf numFmtId="0" fontId="0" fillId="0" borderId="31" xfId="0" applyBorder="1"/>
    <xf numFmtId="43" fontId="0" fillId="0" borderId="31" xfId="287" applyFont="1" applyBorder="1"/>
    <xf numFmtId="0" fontId="0" fillId="27" borderId="44" xfId="0" applyFill="1" applyBorder="1"/>
    <xf numFmtId="43" fontId="20" fillId="27" borderId="44" xfId="287" applyFont="1" applyFill="1" applyBorder="1"/>
    <xf numFmtId="0" fontId="0" fillId="27" borderId="31" xfId="0" applyFill="1" applyBorder="1"/>
    <xf numFmtId="0" fontId="53" fillId="30" borderId="45" xfId="0" applyFont="1" applyFill="1" applyBorder="1"/>
    <xf numFmtId="0" fontId="0" fillId="27" borderId="0" xfId="0" applyFill="1" applyBorder="1"/>
    <xf numFmtId="43" fontId="0" fillId="0" borderId="0" xfId="287" applyFont="1"/>
    <xf numFmtId="0" fontId="54" fillId="0" borderId="46" xfId="206" applyFont="1" applyFill="1" applyBorder="1" applyAlignment="1">
      <alignment horizontal="right" vertical="center"/>
    </xf>
    <xf numFmtId="0" fontId="54" fillId="0" borderId="46" xfId="206" applyFont="1" applyFill="1" applyBorder="1" applyAlignment="1">
      <alignment horizontal="left" vertical="center"/>
    </xf>
    <xf numFmtId="0" fontId="54" fillId="0" borderId="46" xfId="206" applyFont="1" applyFill="1" applyBorder="1" applyAlignment="1">
      <alignment horizontal="center" vertical="center"/>
    </xf>
    <xf numFmtId="170" fontId="54" fillId="0" borderId="46" xfId="290" applyNumberFormat="1" applyFont="1" applyFill="1" applyBorder="1" applyAlignment="1">
      <alignment horizontal="right" vertical="center"/>
    </xf>
    <xf numFmtId="43" fontId="54" fillId="0" borderId="46" xfId="290" applyFont="1" applyFill="1" applyBorder="1" applyAlignment="1">
      <alignment horizontal="right" vertical="center"/>
    </xf>
    <xf numFmtId="171" fontId="54" fillId="0" borderId="47" xfId="290" applyNumberFormat="1" applyFont="1" applyFill="1" applyBorder="1" applyAlignment="1">
      <alignment horizontal="right" vertical="center"/>
    </xf>
    <xf numFmtId="0" fontId="1" fillId="0" borderId="0" xfId="206"/>
    <xf numFmtId="0" fontId="54" fillId="27" borderId="48" xfId="206" applyFont="1" applyFill="1" applyBorder="1" applyAlignment="1">
      <alignment horizontal="right" vertical="center"/>
    </xf>
    <xf numFmtId="0" fontId="54" fillId="27" borderId="49" xfId="206" applyFont="1" applyFill="1" applyBorder="1" applyAlignment="1">
      <alignment horizontal="left" vertical="center"/>
    </xf>
    <xf numFmtId="0" fontId="54" fillId="27" borderId="49" xfId="206" applyFont="1" applyFill="1" applyBorder="1" applyAlignment="1">
      <alignment horizontal="center" vertical="center"/>
    </xf>
    <xf numFmtId="170" fontId="54" fillId="27" borderId="49" xfId="290" applyNumberFormat="1" applyFont="1" applyFill="1" applyBorder="1" applyAlignment="1">
      <alignment horizontal="right" vertical="center"/>
    </xf>
    <xf numFmtId="43" fontId="54" fillId="27" borderId="49" xfId="290" applyFont="1" applyFill="1" applyBorder="1" applyAlignment="1">
      <alignment horizontal="right" vertical="center"/>
    </xf>
    <xf numFmtId="171" fontId="55" fillId="27" borderId="48" xfId="290" applyNumberFormat="1" applyFont="1" applyFill="1" applyBorder="1" applyAlignment="1">
      <alignment horizontal="right" vertical="center"/>
    </xf>
    <xf numFmtId="171" fontId="55" fillId="27" borderId="50" xfId="290" applyNumberFormat="1" applyFont="1" applyFill="1" applyBorder="1" applyAlignment="1">
      <alignment horizontal="right" vertical="center"/>
    </xf>
    <xf numFmtId="0" fontId="56" fillId="31" borderId="13" xfId="220" applyFont="1" applyFill="1" applyBorder="1" applyAlignment="1">
      <alignment horizontal="center" vertical="center" wrapText="1"/>
    </xf>
    <xf numFmtId="2" fontId="56" fillId="31" borderId="13" xfId="220" applyNumberFormat="1" applyFont="1" applyFill="1" applyBorder="1" applyAlignment="1">
      <alignment horizontal="center" vertical="center" wrapText="1"/>
    </xf>
    <xf numFmtId="4" fontId="56" fillId="31" borderId="13" xfId="220" applyNumberFormat="1" applyFont="1" applyFill="1" applyBorder="1" applyAlignment="1">
      <alignment horizontal="center" vertical="center" wrapText="1"/>
    </xf>
    <xf numFmtId="0" fontId="57" fillId="32" borderId="13" xfId="220" applyFont="1" applyFill="1" applyBorder="1" applyAlignment="1">
      <alignment horizontal="center" vertical="center" wrapText="1"/>
    </xf>
    <xf numFmtId="0" fontId="57" fillId="32" borderId="13" xfId="220" applyFont="1" applyFill="1" applyBorder="1" applyAlignment="1">
      <alignment horizontal="left" vertical="center" wrapText="1"/>
    </xf>
    <xf numFmtId="4" fontId="57" fillId="32" borderId="13" xfId="220" applyNumberFormat="1" applyFont="1" applyFill="1" applyBorder="1" applyAlignment="1">
      <alignment horizontal="center" vertical="center" wrapText="1"/>
    </xf>
    <xf numFmtId="0" fontId="1" fillId="0" borderId="34" xfId="206" applyFont="1" applyBorder="1"/>
    <xf numFmtId="0" fontId="1" fillId="0" borderId="35" xfId="206" applyBorder="1"/>
    <xf numFmtId="0" fontId="1" fillId="0" borderId="35" xfId="206" applyFont="1" applyBorder="1"/>
    <xf numFmtId="0" fontId="1" fillId="0" borderId="51" xfId="206" applyBorder="1"/>
    <xf numFmtId="4" fontId="58" fillId="32" borderId="13" xfId="220" applyNumberFormat="1" applyFont="1" applyFill="1" applyBorder="1" applyAlignment="1">
      <alignment horizontal="center" vertical="center" wrapText="1"/>
    </xf>
    <xf numFmtId="0" fontId="48" fillId="0" borderId="13" xfId="0" applyNumberFormat="1" applyFont="1" applyFill="1" applyBorder="1" applyAlignment="1" applyProtection="1">
      <alignment vertical="center" wrapText="1"/>
    </xf>
    <xf numFmtId="0" fontId="11" fillId="0" borderId="11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/>
    </xf>
    <xf numFmtId="0" fontId="16" fillId="33" borderId="14" xfId="0" applyFont="1" applyFill="1" applyBorder="1" applyAlignment="1">
      <alignment horizontal="right" vertical="center" wrapText="1"/>
    </xf>
    <xf numFmtId="0" fontId="16" fillId="33" borderId="13" xfId="0" applyFont="1" applyFill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61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0" fontId="5" fillId="28" borderId="34" xfId="0" applyNumberFormat="1" applyFont="1" applyFill="1" applyBorder="1" applyAlignment="1">
      <alignment horizontal="center" vertical="center"/>
    </xf>
    <xf numFmtId="10" fontId="5" fillId="28" borderId="43" xfId="0" applyNumberFormat="1" applyFont="1" applyFill="1" applyBorder="1" applyAlignment="1">
      <alignment horizontal="center" vertical="center"/>
    </xf>
    <xf numFmtId="0" fontId="51" fillId="0" borderId="14" xfId="0" applyFont="1" applyFill="1" applyBorder="1" applyAlignment="1">
      <alignment horizontal="left" vertical="center"/>
    </xf>
    <xf numFmtId="0" fontId="51" fillId="0" borderId="13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3" xfId="0" applyFont="1" applyBorder="1" applyAlignment="1">
      <alignment horizontal="center" wrapText="1"/>
    </xf>
    <xf numFmtId="0" fontId="3" fillId="0" borderId="54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34" borderId="14" xfId="0" applyFont="1" applyFill="1" applyBorder="1" applyAlignment="1">
      <alignment horizontal="center" vertical="center"/>
    </xf>
    <xf numFmtId="0" fontId="4" fillId="34" borderId="13" xfId="0" applyFont="1" applyFill="1" applyBorder="1" applyAlignment="1">
      <alignment horizontal="center" vertical="center"/>
    </xf>
    <xf numFmtId="0" fontId="4" fillId="34" borderId="15" xfId="0" applyFont="1" applyFill="1" applyBorder="1" applyAlignment="1">
      <alignment horizontal="center" vertical="center"/>
    </xf>
    <xf numFmtId="10" fontId="22" fillId="25" borderId="27" xfId="207" applyNumberFormat="1" applyFont="1" applyFill="1" applyBorder="1" applyAlignment="1" applyProtection="1">
      <alignment horizontal="center" vertical="center"/>
    </xf>
    <xf numFmtId="10" fontId="22" fillId="25" borderId="55" xfId="207" applyNumberFormat="1" applyFont="1" applyFill="1" applyBorder="1" applyAlignment="1" applyProtection="1">
      <alignment horizontal="center" vertical="center"/>
    </xf>
    <xf numFmtId="0" fontId="45" fillId="0" borderId="11" xfId="207" applyFont="1" applyBorder="1" applyAlignment="1">
      <alignment horizontal="center"/>
    </xf>
    <xf numFmtId="0" fontId="45" fillId="0" borderId="0" xfId="207" applyFont="1" applyBorder="1" applyAlignment="1">
      <alignment horizontal="center"/>
    </xf>
    <xf numFmtId="0" fontId="45" fillId="0" borderId="12" xfId="207" applyFont="1" applyBorder="1" applyAlignment="1">
      <alignment horizontal="center"/>
    </xf>
    <xf numFmtId="0" fontId="13" fillId="0" borderId="24" xfId="207" applyBorder="1" applyAlignment="1">
      <alignment horizontal="center" vertical="center"/>
    </xf>
    <xf numFmtId="0" fontId="13" fillId="0" borderId="49" xfId="207" applyBorder="1" applyAlignment="1">
      <alignment horizontal="center" vertical="center"/>
    </xf>
    <xf numFmtId="0" fontId="13" fillId="0" borderId="56" xfId="207" applyBorder="1" applyAlignment="1">
      <alignment horizontal="center" vertical="center"/>
    </xf>
    <xf numFmtId="0" fontId="13" fillId="0" borderId="23" xfId="207" applyBorder="1" applyAlignment="1">
      <alignment horizontal="center" vertical="center"/>
    </xf>
    <xf numFmtId="0" fontId="13" fillId="0" borderId="21" xfId="207" applyBorder="1" applyAlignment="1">
      <alignment horizontal="center" vertical="center"/>
    </xf>
    <xf numFmtId="0" fontId="13" fillId="0" borderId="22" xfId="207" applyBorder="1" applyAlignment="1">
      <alignment horizontal="center" vertical="center"/>
    </xf>
    <xf numFmtId="0" fontId="13" fillId="25" borderId="20" xfId="207" applyFont="1" applyFill="1" applyBorder="1" applyAlignment="1">
      <alignment horizontal="center"/>
    </xf>
    <xf numFmtId="0" fontId="13" fillId="25" borderId="35" xfId="207" applyFont="1" applyFill="1" applyBorder="1" applyAlignment="1">
      <alignment horizontal="center"/>
    </xf>
    <xf numFmtId="0" fontId="13" fillId="25" borderId="43" xfId="207" applyFont="1" applyFill="1" applyBorder="1" applyAlignment="1">
      <alignment horizontal="center"/>
    </xf>
    <xf numFmtId="0" fontId="21" fillId="27" borderId="57" xfId="207" applyFont="1" applyFill="1" applyBorder="1" applyAlignment="1" applyProtection="1">
      <alignment horizontal="center" vertical="center" wrapText="1"/>
    </xf>
    <xf numFmtId="0" fontId="21" fillId="27" borderId="49" xfId="207" applyFont="1" applyFill="1" applyBorder="1" applyAlignment="1" applyProtection="1">
      <alignment horizontal="center" vertical="center" wrapText="1"/>
    </xf>
    <xf numFmtId="0" fontId="21" fillId="27" borderId="50" xfId="207" applyFont="1" applyFill="1" applyBorder="1" applyAlignment="1" applyProtection="1">
      <alignment horizontal="center" vertical="center" wrapText="1"/>
    </xf>
    <xf numFmtId="0" fontId="21" fillId="27" borderId="58" xfId="207" applyFont="1" applyFill="1" applyBorder="1" applyAlignment="1" applyProtection="1">
      <alignment horizontal="center" vertical="center" wrapText="1"/>
    </xf>
    <xf numFmtId="0" fontId="21" fillId="27" borderId="21" xfId="207" applyFont="1" applyFill="1" applyBorder="1" applyAlignment="1" applyProtection="1">
      <alignment horizontal="center" vertical="center" wrapText="1"/>
    </xf>
    <xf numFmtId="0" fontId="21" fillId="27" borderId="59" xfId="207" applyFont="1" applyFill="1" applyBorder="1" applyAlignment="1" applyProtection="1">
      <alignment horizontal="center" vertical="center" wrapText="1"/>
    </xf>
    <xf numFmtId="0" fontId="21" fillId="27" borderId="57" xfId="207" applyFont="1" applyFill="1" applyBorder="1" applyAlignment="1" applyProtection="1">
      <alignment horizontal="center" vertical="center"/>
    </xf>
    <xf numFmtId="0" fontId="21" fillId="27" borderId="56" xfId="207" applyFont="1" applyFill="1" applyBorder="1" applyAlignment="1" applyProtection="1">
      <alignment horizontal="center" vertical="center"/>
    </xf>
    <xf numFmtId="0" fontId="21" fillId="27" borderId="58" xfId="207" applyFont="1" applyFill="1" applyBorder="1" applyAlignment="1" applyProtection="1">
      <alignment horizontal="center" vertical="center"/>
    </xf>
    <xf numFmtId="0" fontId="21" fillId="27" borderId="22" xfId="207" applyFont="1" applyFill="1" applyBorder="1" applyAlignment="1" applyProtection="1">
      <alignment horizontal="center" vertical="center"/>
    </xf>
    <xf numFmtId="10" fontId="22" fillId="25" borderId="35" xfId="207" applyNumberFormat="1" applyFont="1" applyFill="1" applyBorder="1" applyAlignment="1" applyProtection="1">
      <alignment horizontal="center" vertical="center"/>
    </xf>
    <xf numFmtId="10" fontId="22" fillId="25" borderId="51" xfId="207" applyNumberFormat="1" applyFont="1" applyFill="1" applyBorder="1" applyAlignment="1" applyProtection="1">
      <alignment horizontal="center" vertical="center"/>
    </xf>
    <xf numFmtId="10" fontId="22" fillId="25" borderId="31" xfId="207" applyNumberFormat="1" applyFont="1" applyFill="1" applyBorder="1" applyAlignment="1" applyProtection="1">
      <alignment horizontal="center" vertical="center"/>
    </xf>
    <xf numFmtId="10" fontId="22" fillId="25" borderId="60" xfId="207" applyNumberFormat="1" applyFont="1" applyFill="1" applyBorder="1" applyAlignment="1" applyProtection="1">
      <alignment horizontal="center" vertical="center"/>
    </xf>
    <xf numFmtId="0" fontId="13" fillId="0" borderId="61" xfId="207" applyBorder="1" applyAlignment="1">
      <alignment horizontal="center"/>
    </xf>
    <xf numFmtId="0" fontId="13" fillId="0" borderId="62" xfId="207" applyBorder="1" applyAlignment="1">
      <alignment horizontal="center"/>
    </xf>
    <xf numFmtId="0" fontId="13" fillId="0" borderId="63" xfId="207" applyBorder="1" applyAlignment="1">
      <alignment horizontal="center"/>
    </xf>
    <xf numFmtId="10" fontId="22" fillId="27" borderId="20" xfId="207" applyNumberFormat="1" applyFont="1" applyFill="1" applyBorder="1" applyAlignment="1" applyProtection="1">
      <alignment horizontal="center" vertical="center"/>
    </xf>
    <xf numFmtId="10" fontId="22" fillId="27" borderId="35" xfId="207" applyNumberFormat="1" applyFont="1" applyFill="1" applyBorder="1" applyAlignment="1" applyProtection="1">
      <alignment horizontal="center" vertical="center"/>
    </xf>
    <xf numFmtId="10" fontId="22" fillId="27" borderId="43" xfId="207" applyNumberFormat="1" applyFont="1" applyFill="1" applyBorder="1" applyAlignment="1" applyProtection="1">
      <alignment horizontal="center" vertical="center"/>
    </xf>
    <xf numFmtId="0" fontId="13" fillId="0" borderId="64" xfId="207" applyBorder="1" applyAlignment="1">
      <alignment horizontal="center"/>
    </xf>
    <xf numFmtId="0" fontId="13" fillId="0" borderId="27" xfId="207" applyBorder="1" applyAlignment="1">
      <alignment horizontal="center"/>
    </xf>
    <xf numFmtId="0" fontId="13" fillId="0" borderId="65" xfId="207" applyBorder="1" applyAlignment="1">
      <alignment horizontal="center"/>
    </xf>
    <xf numFmtId="0" fontId="13" fillId="0" borderId="66" xfId="207" applyBorder="1" applyAlignment="1">
      <alignment horizontal="center"/>
    </xf>
    <xf numFmtId="0" fontId="13" fillId="0" borderId="31" xfId="207" applyBorder="1" applyAlignment="1">
      <alignment horizontal="center"/>
    </xf>
    <xf numFmtId="0" fontId="13" fillId="0" borderId="67" xfId="207" applyBorder="1" applyAlignment="1">
      <alignment horizontal="center"/>
    </xf>
    <xf numFmtId="0" fontId="20" fillId="0" borderId="68" xfId="219" applyFont="1" applyBorder="1" applyAlignment="1">
      <alignment horizontal="left" vertical="center" wrapText="1"/>
    </xf>
    <xf numFmtId="0" fontId="20" fillId="0" borderId="69" xfId="219" applyFont="1" applyBorder="1" applyAlignment="1">
      <alignment horizontal="left" vertical="center" wrapText="1"/>
    </xf>
    <xf numFmtId="0" fontId="20" fillId="0" borderId="70" xfId="219" applyFont="1" applyBorder="1" applyAlignment="1">
      <alignment horizontal="left" vertical="center" wrapText="1"/>
    </xf>
    <xf numFmtId="0" fontId="20" fillId="25" borderId="20" xfId="207" applyFont="1" applyFill="1" applyBorder="1" applyAlignment="1">
      <alignment horizontal="center"/>
    </xf>
    <xf numFmtId="0" fontId="20" fillId="25" borderId="35" xfId="207" applyFont="1" applyFill="1" applyBorder="1" applyAlignment="1">
      <alignment horizontal="center"/>
    </xf>
    <xf numFmtId="0" fontId="20" fillId="25" borderId="43" xfId="207" applyFont="1" applyFill="1" applyBorder="1" applyAlignment="1">
      <alignment horizontal="center"/>
    </xf>
    <xf numFmtId="10" fontId="13" fillId="25" borderId="34" xfId="207" applyNumberFormat="1" applyFill="1" applyBorder="1" applyAlignment="1">
      <alignment horizontal="left" vertical="center"/>
    </xf>
    <xf numFmtId="0" fontId="13" fillId="25" borderId="35" xfId="207" applyFill="1" applyBorder="1" applyAlignment="1">
      <alignment horizontal="left" vertical="center"/>
    </xf>
    <xf numFmtId="0" fontId="13" fillId="25" borderId="43" xfId="207" applyFill="1" applyBorder="1" applyAlignment="1">
      <alignment horizontal="left" vertical="center"/>
    </xf>
    <xf numFmtId="10" fontId="13" fillId="25" borderId="71" xfId="207" applyNumberFormat="1" applyFill="1" applyBorder="1" applyAlignment="1">
      <alignment horizontal="left" vertical="center"/>
    </xf>
    <xf numFmtId="0" fontId="13" fillId="25" borderId="72" xfId="207" applyFill="1" applyBorder="1" applyAlignment="1">
      <alignment horizontal="left" vertical="center"/>
    </xf>
    <xf numFmtId="0" fontId="13" fillId="25" borderId="73" xfId="207" applyFill="1" applyBorder="1" applyAlignment="1">
      <alignment horizontal="left" vertical="center"/>
    </xf>
    <xf numFmtId="0" fontId="13" fillId="28" borderId="34" xfId="207" applyFill="1" applyBorder="1" applyAlignment="1">
      <alignment horizontal="center"/>
    </xf>
    <xf numFmtId="0" fontId="13" fillId="28" borderId="35" xfId="207" applyFill="1" applyBorder="1" applyAlignment="1">
      <alignment horizontal="center"/>
    </xf>
    <xf numFmtId="0" fontId="13" fillId="28" borderId="51" xfId="207" applyFill="1" applyBorder="1" applyAlignment="1">
      <alignment horizontal="center"/>
    </xf>
    <xf numFmtId="0" fontId="13" fillId="0" borderId="34" xfId="207" applyFont="1" applyBorder="1" applyAlignment="1">
      <alignment horizontal="center"/>
    </xf>
    <xf numFmtId="0" fontId="13" fillId="0" borderId="35" xfId="207" applyFont="1" applyBorder="1" applyAlignment="1">
      <alignment horizontal="center"/>
    </xf>
    <xf numFmtId="0" fontId="13" fillId="0" borderId="43" xfId="207" applyFont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53" fillId="30" borderId="82" xfId="0" applyFont="1" applyFill="1" applyBorder="1"/>
    <xf numFmtId="0" fontId="53" fillId="30" borderId="83" xfId="0" applyFont="1" applyFill="1" applyBorder="1"/>
    <xf numFmtId="0" fontId="0" fillId="27" borderId="29" xfId="0" applyFill="1" applyBorder="1"/>
    <xf numFmtId="0" fontId="0" fillId="27" borderId="12" xfId="0" applyFill="1" applyBorder="1"/>
    <xf numFmtId="0" fontId="0" fillId="0" borderId="29" xfId="0" applyBorder="1"/>
    <xf numFmtId="43" fontId="0" fillId="0" borderId="0" xfId="287" applyFont="1" applyBorder="1"/>
    <xf numFmtId="2" fontId="0" fillId="0" borderId="12" xfId="0" applyNumberFormat="1" applyBorder="1"/>
    <xf numFmtId="0" fontId="0" fillId="27" borderId="84" xfId="0" applyFill="1" applyBorder="1"/>
    <xf numFmtId="0" fontId="0" fillId="27" borderId="85" xfId="0" applyFill="1" applyBorder="1"/>
    <xf numFmtId="43" fontId="20" fillId="27" borderId="85" xfId="287" applyFont="1" applyFill="1" applyBorder="1"/>
    <xf numFmtId="43" fontId="20" fillId="27" borderId="86" xfId="287" applyFont="1" applyFill="1" applyBorder="1"/>
  </cellXfs>
  <cellStyles count="33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" xfId="309" builtinId="30" hidden="1"/>
    <cellStyle name="20% - Ênfase1 2" xfId="7"/>
    <cellStyle name="20% - Ênfase1 2 2" xfId="8"/>
    <cellStyle name="20% - Ênfase1 2_ATA PASSEIOS" xfId="9"/>
    <cellStyle name="20% - Ênfase1 3" xfId="10"/>
    <cellStyle name="20% - Ênfase1 3 2" xfId="11"/>
    <cellStyle name="20% - Ênfase1 3_ATA PASSEIOS" xfId="12"/>
    <cellStyle name="20% - Ênfase2" xfId="313" builtinId="34" hidden="1"/>
    <cellStyle name="20% - Ênfase2 2" xfId="13"/>
    <cellStyle name="20% - Ênfase2 2 2" xfId="14"/>
    <cellStyle name="20% - Ênfase2 2_ATA PASSEIOS" xfId="15"/>
    <cellStyle name="20% - Ênfase2 3" xfId="16"/>
    <cellStyle name="20% - Ênfase2 3 2" xfId="17"/>
    <cellStyle name="20% - Ênfase2 3_ATA PASSEIOS" xfId="18"/>
    <cellStyle name="20% - Ênfase3" xfId="317" builtinId="38" hidden="1"/>
    <cellStyle name="20% - Ênfase3 2" xfId="19"/>
    <cellStyle name="20% - Ênfase3 2 2" xfId="20"/>
    <cellStyle name="20% - Ênfase3 2_ATA PASSEIOS" xfId="21"/>
    <cellStyle name="20% - Ênfase3 3" xfId="22"/>
    <cellStyle name="20% - Ênfase3 3 2" xfId="23"/>
    <cellStyle name="20% - Ênfase3 3_ATA PASSEIOS" xfId="24"/>
    <cellStyle name="20% - Ênfase4" xfId="321" builtinId="42" hidden="1"/>
    <cellStyle name="20% - Ênfase4 2" xfId="25"/>
    <cellStyle name="20% - Ênfase4 2 2" xfId="26"/>
    <cellStyle name="20% - Ênfase4 2_ATA PASSEIOS" xfId="27"/>
    <cellStyle name="20% - Ênfase4 3" xfId="28"/>
    <cellStyle name="20% - Ênfase4 3 2" xfId="29"/>
    <cellStyle name="20% - Ênfase4 3_ATA PASSEIOS" xfId="30"/>
    <cellStyle name="20% - Ênfase5" xfId="325" builtinId="46" hidden="1"/>
    <cellStyle name="20% - Ênfase5 2" xfId="31"/>
    <cellStyle name="20% - Ênfase5 2 2" xfId="32"/>
    <cellStyle name="20% - Ênfase5 2_ATA PASSEIOS" xfId="33"/>
    <cellStyle name="20% - Ênfase5 3" xfId="34"/>
    <cellStyle name="20% - Ênfase5 3 2" xfId="35"/>
    <cellStyle name="20% - Ênfase5 3_ATA PASSEIOS" xfId="36"/>
    <cellStyle name="20% - Ênfase6" xfId="329" builtinId="50" hidden="1"/>
    <cellStyle name="20% - Ênfase6 2" xfId="37"/>
    <cellStyle name="20% - Ênfase6 2 2" xfId="38"/>
    <cellStyle name="20% - Ênfase6 2_ATA PASSEIOS" xfId="39"/>
    <cellStyle name="20% - Ênfase6 3" xfId="40"/>
    <cellStyle name="20% - Ênfase6 3 2" xfId="41"/>
    <cellStyle name="20% - Ênfase6 3_ATA PASSEIOS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Ênfase1" xfId="310" builtinId="31" hidden="1"/>
    <cellStyle name="40% - Ênfase1 2" xfId="49"/>
    <cellStyle name="40% - Ênfase1 2 2" xfId="50"/>
    <cellStyle name="40% - Ênfase1 2_ATA PASSEIOS" xfId="51"/>
    <cellStyle name="40% - Ênfase1 3" xfId="52"/>
    <cellStyle name="40% - Ênfase1 3 2" xfId="53"/>
    <cellStyle name="40% - Ênfase1 3_ATA PASSEIOS" xfId="54"/>
    <cellStyle name="40% - Ênfase2" xfId="314" builtinId="35" hidden="1"/>
    <cellStyle name="40% - Ênfase2 2" xfId="55"/>
    <cellStyle name="40% - Ênfase2 2 2" xfId="56"/>
    <cellStyle name="40% - Ênfase2 2_ATA PASSEIOS" xfId="57"/>
    <cellStyle name="40% - Ênfase2 3" xfId="58"/>
    <cellStyle name="40% - Ênfase2 3 2" xfId="59"/>
    <cellStyle name="40% - Ênfase2 3_ATA PASSEIOS" xfId="60"/>
    <cellStyle name="40% - Ênfase3" xfId="318" builtinId="39" hidden="1"/>
    <cellStyle name="40% - Ênfase3 2" xfId="61"/>
    <cellStyle name="40% - Ênfase3 2 2" xfId="62"/>
    <cellStyle name="40% - Ênfase3 2_ATA PASSEIOS" xfId="63"/>
    <cellStyle name="40% - Ênfase3 3" xfId="64"/>
    <cellStyle name="40% - Ênfase3 3 2" xfId="65"/>
    <cellStyle name="40% - Ênfase3 3_ATA PASSEIOS" xfId="66"/>
    <cellStyle name="40% - Ênfase4" xfId="322" builtinId="43" hidden="1"/>
    <cellStyle name="40% - Ênfase4 2" xfId="67"/>
    <cellStyle name="40% - Ênfase4 2 2" xfId="68"/>
    <cellStyle name="40% - Ênfase4 2_ATA PASSEIOS" xfId="69"/>
    <cellStyle name="40% - Ênfase4 3" xfId="70"/>
    <cellStyle name="40% - Ênfase4 3 2" xfId="71"/>
    <cellStyle name="40% - Ênfase4 3_ATA PASSEIOS" xfId="72"/>
    <cellStyle name="40% - Ênfase5" xfId="326" builtinId="47" hidden="1"/>
    <cellStyle name="40% - Ênfase5 2" xfId="73"/>
    <cellStyle name="40% - Ênfase5 2 2" xfId="74"/>
    <cellStyle name="40% - Ênfase5 2_ATA PASSEIOS" xfId="75"/>
    <cellStyle name="40% - Ênfase5 3" xfId="76"/>
    <cellStyle name="40% - Ênfase5 3 2" xfId="77"/>
    <cellStyle name="40% - Ênfase5 3_ATA PASSEIOS" xfId="78"/>
    <cellStyle name="40% - Ênfase6" xfId="330" builtinId="51" hidden="1"/>
    <cellStyle name="40% - Ênfase6 2" xfId="79"/>
    <cellStyle name="40% - Ênfase6 2 2" xfId="80"/>
    <cellStyle name="40% - Ênfase6 2_ATA PASSEIOS" xfId="81"/>
    <cellStyle name="40% - Ênfase6 3" xfId="82"/>
    <cellStyle name="40% - Ênfase6 3 2" xfId="83"/>
    <cellStyle name="40% - Ênfase6 3_ATA PASSEIOS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Ênfase1" xfId="311" builtinId="32" hidden="1"/>
    <cellStyle name="60% - Ênfase1 2" xfId="91"/>
    <cellStyle name="60% - Ênfase1 2 2" xfId="92"/>
    <cellStyle name="60% - Ênfase1 3" xfId="93"/>
    <cellStyle name="60% - Ênfase1 3 2" xfId="94"/>
    <cellStyle name="60% - Ênfase2" xfId="315" builtinId="36" hidden="1"/>
    <cellStyle name="60% - Ênfase2 2" xfId="95"/>
    <cellStyle name="60% - Ênfase2 2 2" xfId="96"/>
    <cellStyle name="60% - Ênfase2 3" xfId="97"/>
    <cellStyle name="60% - Ênfase2 3 2" xfId="98"/>
    <cellStyle name="60% - Ênfase3" xfId="319" builtinId="40" hidden="1"/>
    <cellStyle name="60% - Ênfase3 2" xfId="99"/>
    <cellStyle name="60% - Ênfase3 2 2" xfId="100"/>
    <cellStyle name="60% - Ênfase3 3" xfId="101"/>
    <cellStyle name="60% - Ênfase3 3 2" xfId="102"/>
    <cellStyle name="60% - Ênfase4" xfId="323" builtinId="44" hidden="1"/>
    <cellStyle name="60% - Ênfase4 2" xfId="103"/>
    <cellStyle name="60% - Ênfase4 2 2" xfId="104"/>
    <cellStyle name="60% - Ênfase4 3" xfId="105"/>
    <cellStyle name="60% - Ênfase4 3 2" xfId="106"/>
    <cellStyle name="60% - Ênfase5" xfId="327" builtinId="48" hidden="1"/>
    <cellStyle name="60% - Ênfase5 2" xfId="107"/>
    <cellStyle name="60% - Ênfase5 2 2" xfId="108"/>
    <cellStyle name="60% - Ênfase5 3" xfId="109"/>
    <cellStyle name="60% - Ênfase5 3 2" xfId="110"/>
    <cellStyle name="60% - Ênfase6" xfId="331" builtinId="52" hidden="1"/>
    <cellStyle name="60% - Ênfase6 2" xfId="111"/>
    <cellStyle name="60% - Ênfase6 2 2" xfId="112"/>
    <cellStyle name="60% - Ênfase6 3" xfId="113"/>
    <cellStyle name="60% - Ênfase6 3 2" xfId="114"/>
    <cellStyle name="Accent1" xfId="115"/>
    <cellStyle name="Accent2" xfId="116"/>
    <cellStyle name="Accent3" xfId="117"/>
    <cellStyle name="Accent4" xfId="118"/>
    <cellStyle name="Accent5" xfId="119"/>
    <cellStyle name="Accent6" xfId="120"/>
    <cellStyle name="Bad" xfId="121"/>
    <cellStyle name="Bom" xfId="297" builtinId="26" hidden="1"/>
    <cellStyle name="Bom 2" xfId="122"/>
    <cellStyle name="Bom 2 2" xfId="123"/>
    <cellStyle name="Bom 3" xfId="124"/>
    <cellStyle name="Bom 3 2" xfId="125"/>
    <cellStyle name="Calculation" xfId="126"/>
    <cellStyle name="Cálculo" xfId="302" builtinId="22" hidden="1"/>
    <cellStyle name="Cálculo 2" xfId="127"/>
    <cellStyle name="Cálculo 2 2" xfId="128"/>
    <cellStyle name="Cálculo 3" xfId="129"/>
    <cellStyle name="Cálculo 3 2" xfId="130"/>
    <cellStyle name="Cancel" xfId="131"/>
    <cellStyle name="Cancel 2" xfId="132"/>
    <cellStyle name="Cancel 3" xfId="133"/>
    <cellStyle name="Célula de Verificação" xfId="304" builtinId="23" hidden="1"/>
    <cellStyle name="Célula de Verificação 2" xfId="134"/>
    <cellStyle name="Célula de Verificação 2 2" xfId="135"/>
    <cellStyle name="Célula de Verificação 3" xfId="136"/>
    <cellStyle name="Célula de Verificação 3 2" xfId="137"/>
    <cellStyle name="Célula Vinculada" xfId="303" builtinId="24" hidden="1"/>
    <cellStyle name="Célula Vinculada 2" xfId="138"/>
    <cellStyle name="Célula Vinculada 2 2" xfId="139"/>
    <cellStyle name="Célula Vinculada 3" xfId="140"/>
    <cellStyle name="Célula Vinculada 3 2" xfId="141"/>
    <cellStyle name="Check Cell" xfId="142"/>
    <cellStyle name="Data" xfId="143"/>
    <cellStyle name="Ênfase1" xfId="308" builtinId="29" hidden="1"/>
    <cellStyle name="Ênfase1 2" xfId="144"/>
    <cellStyle name="Ênfase1 2 2" xfId="145"/>
    <cellStyle name="Ênfase1 3" xfId="146"/>
    <cellStyle name="Ênfase1 3 2" xfId="147"/>
    <cellStyle name="Ênfase2" xfId="312" builtinId="33" hidden="1"/>
    <cellStyle name="Ênfase2 2" xfId="148"/>
    <cellStyle name="Ênfase2 2 2" xfId="149"/>
    <cellStyle name="Ênfase2 3" xfId="150"/>
    <cellStyle name="Ênfase2 3 2" xfId="151"/>
    <cellStyle name="Ênfase3" xfId="316" builtinId="37" hidden="1"/>
    <cellStyle name="Ênfase3 2" xfId="152"/>
    <cellStyle name="Ênfase3 2 2" xfId="153"/>
    <cellStyle name="Ênfase3 3" xfId="154"/>
    <cellStyle name="Ênfase3 3 2" xfId="155"/>
    <cellStyle name="Ênfase4" xfId="320" builtinId="41" hidden="1"/>
    <cellStyle name="Ênfase4 2" xfId="156"/>
    <cellStyle name="Ênfase4 2 2" xfId="157"/>
    <cellStyle name="Ênfase4 3" xfId="158"/>
    <cellStyle name="Ênfase4 3 2" xfId="159"/>
    <cellStyle name="Ênfase5" xfId="324" builtinId="45" hidden="1"/>
    <cellStyle name="Ênfase5 2" xfId="160"/>
    <cellStyle name="Ênfase5 2 2" xfId="161"/>
    <cellStyle name="Ênfase5 3" xfId="162"/>
    <cellStyle name="Ênfase5 3 2" xfId="163"/>
    <cellStyle name="Ênfase6" xfId="328" builtinId="49" hidden="1"/>
    <cellStyle name="Ênfase6 2" xfId="164"/>
    <cellStyle name="Ênfase6 2 2" xfId="165"/>
    <cellStyle name="Ênfase6 3" xfId="166"/>
    <cellStyle name="Ênfase6 3 2" xfId="167"/>
    <cellStyle name="Entrada" xfId="300" builtinId="20" hidden="1"/>
    <cellStyle name="Entrada 2" xfId="168"/>
    <cellStyle name="Entrada 2 2" xfId="169"/>
    <cellStyle name="Entrada 3" xfId="170"/>
    <cellStyle name="Entrada 3 2" xfId="171"/>
    <cellStyle name="Excel Built-in Normal" xfId="172"/>
    <cellStyle name="Excel Built-in Normal 1" xfId="173"/>
    <cellStyle name="Excel Built-in Normal_ATA PASSEIOS" xfId="174"/>
    <cellStyle name="Explanatory Text" xfId="175"/>
    <cellStyle name="Fixo" xfId="176"/>
    <cellStyle name="Good" xfId="177"/>
    <cellStyle name="Heading 1" xfId="178"/>
    <cellStyle name="Heading 2" xfId="179"/>
    <cellStyle name="Heading 3" xfId="180"/>
    <cellStyle name="Heading 4" xfId="181"/>
    <cellStyle name="Incorreto" xfId="298" builtinId="27" hidden="1"/>
    <cellStyle name="Incorreto 2" xfId="182"/>
    <cellStyle name="Incorreto 2 2" xfId="183"/>
    <cellStyle name="Incorreto 3" xfId="184"/>
    <cellStyle name="Incorreto 3 2" xfId="185"/>
    <cellStyle name="Input" xfId="186"/>
    <cellStyle name="Linked Cell" xfId="187"/>
    <cellStyle name="Moeda 2" xfId="188"/>
    <cellStyle name="Moeda 2 2" xfId="189"/>
    <cellStyle name="Moeda 2 2 2" xfId="190"/>
    <cellStyle name="Moeda 2 3" xfId="191"/>
    <cellStyle name="Moeda 2 4" xfId="192"/>
    <cellStyle name="Moeda 2_Planilha de Composição de Custos - Copeiragem e Recepc MODELO" xfId="193"/>
    <cellStyle name="Moeda 3" xfId="194"/>
    <cellStyle name="Moeda 3 2" xfId="195"/>
    <cellStyle name="Moeda 4" xfId="196"/>
    <cellStyle name="Moeda 5" xfId="197"/>
    <cellStyle name="Moeda 6" xfId="198"/>
    <cellStyle name="Moeda 7" xfId="199"/>
    <cellStyle name="Neutra" xfId="299" builtinId="28" hidden="1"/>
    <cellStyle name="Neutra 2" xfId="200"/>
    <cellStyle name="Neutra 2 2" xfId="201"/>
    <cellStyle name="Neutra 3" xfId="202"/>
    <cellStyle name="Neutra 3 2" xfId="203"/>
    <cellStyle name="Neutral" xfId="204"/>
    <cellStyle name="Normal" xfId="0" builtinId="0"/>
    <cellStyle name="Normal 10" xfId="205"/>
    <cellStyle name="Normal 10_ATA PASSEIOS" xfId="206"/>
    <cellStyle name="Normal 2" xfId="207"/>
    <cellStyle name="Normal 2 2" xfId="208"/>
    <cellStyle name="Normal 2 2 2" xfId="209"/>
    <cellStyle name="Normal 2_022-007-ORC-R2 - 19NOV2014" xfId="210"/>
    <cellStyle name="Normal 3" xfId="211"/>
    <cellStyle name="Normal 3 2" xfId="212"/>
    <cellStyle name="Normal 3_ASCAMARE 01-2016 -terraplanagem - 22.05.17" xfId="213"/>
    <cellStyle name="Normal 4" xfId="214"/>
    <cellStyle name="Normal 5" xfId="215"/>
    <cellStyle name="Normal 6" xfId="216"/>
    <cellStyle name="Normal 7" xfId="217"/>
    <cellStyle name="Normal 8" xfId="218"/>
    <cellStyle name="Normal 9" xfId="219"/>
    <cellStyle name="Normal_Pesquisa no referencial 10 de maio de 2013" xfId="220"/>
    <cellStyle name="Nota" xfId="306" builtinId="10" hidden="1"/>
    <cellStyle name="Nota 2" xfId="221"/>
    <cellStyle name="Nota 2 2" xfId="222"/>
    <cellStyle name="Nota 3" xfId="223"/>
    <cellStyle name="Nota 3 2" xfId="224"/>
    <cellStyle name="Note" xfId="225"/>
    <cellStyle name="Output" xfId="226"/>
    <cellStyle name="Percentual" xfId="227"/>
    <cellStyle name="Ponto" xfId="228"/>
    <cellStyle name="Porcentagem 10" xfId="229"/>
    <cellStyle name="Porcentagem 2" xfId="230"/>
    <cellStyle name="Porcentagem 2 2" xfId="231"/>
    <cellStyle name="Porcentagem 2 3" xfId="232"/>
    <cellStyle name="Porcentagem 3" xfId="233"/>
    <cellStyle name="Porcentagem 4" xfId="234"/>
    <cellStyle name="Porcentagem 5" xfId="235"/>
    <cellStyle name="Porcentagem 5 2" xfId="236"/>
    <cellStyle name="Saída" xfId="301" builtinId="21" hidden="1"/>
    <cellStyle name="Saída 2" xfId="237"/>
    <cellStyle name="Saída 2 2" xfId="238"/>
    <cellStyle name="Saída 3" xfId="239"/>
    <cellStyle name="Saída 3 2" xfId="240"/>
    <cellStyle name="Separador de m" xfId="241"/>
    <cellStyle name="Separador de milhares" xfId="287" builtinId="3"/>
    <cellStyle name="Separador de milhares 10" xfId="242"/>
    <cellStyle name="Separador de milhares 10 2" xfId="243"/>
    <cellStyle name="Separador de milhares 2" xfId="244"/>
    <cellStyle name="Separador de milhares 2 2" xfId="245"/>
    <cellStyle name="Separador de milhares 2 2 2" xfId="246"/>
    <cellStyle name="Separador de milhares 2 3" xfId="247"/>
    <cellStyle name="Separador de milhares 3" xfId="248"/>
    <cellStyle name="Separador de milhares 4" xfId="249"/>
    <cellStyle name="Separador de milhares 5" xfId="250"/>
    <cellStyle name="Texto de Aviso" xfId="305" builtinId="11" hidden="1"/>
    <cellStyle name="Texto de Aviso 2" xfId="251"/>
    <cellStyle name="Texto de Aviso 2 2" xfId="252"/>
    <cellStyle name="Texto de Aviso 3" xfId="253"/>
    <cellStyle name="Texto de Aviso 3 2" xfId="254"/>
    <cellStyle name="Texto Explicativo" xfId="307" builtinId="53" hidden="1"/>
    <cellStyle name="Texto Explicativo 2" xfId="255"/>
    <cellStyle name="Texto Explicativo 2 2" xfId="256"/>
    <cellStyle name="Texto Explicativo 3" xfId="257"/>
    <cellStyle name="Texto Explicativo 3 2" xfId="258"/>
    <cellStyle name="Title" xfId="259"/>
    <cellStyle name="Título" xfId="292" builtinId="15" hidden="1"/>
    <cellStyle name="Título 1" xfId="293" builtinId="16" hidden="1"/>
    <cellStyle name="Título 1 1" xfId="260"/>
    <cellStyle name="Título 1 2" xfId="261"/>
    <cellStyle name="Título 1 2 2" xfId="262"/>
    <cellStyle name="Título 1 3" xfId="263"/>
    <cellStyle name="Título 1 3 2" xfId="264"/>
    <cellStyle name="Título 2" xfId="294" builtinId="17" hidden="1"/>
    <cellStyle name="Título 2 2" xfId="265"/>
    <cellStyle name="Título 2 2 2" xfId="266"/>
    <cellStyle name="Título 2 3" xfId="267"/>
    <cellStyle name="Título 2 3 2" xfId="268"/>
    <cellStyle name="Título 3" xfId="295" builtinId="18" hidden="1"/>
    <cellStyle name="Título 3 2" xfId="269"/>
    <cellStyle name="Título 3 2 2" xfId="270"/>
    <cellStyle name="Título 3 3" xfId="271"/>
    <cellStyle name="Título 3 3 2" xfId="272"/>
    <cellStyle name="Título 4" xfId="296" builtinId="19" hidden="1"/>
    <cellStyle name="Título 4 2" xfId="273"/>
    <cellStyle name="Título 4 2 2" xfId="274"/>
    <cellStyle name="Título 4 3" xfId="275"/>
    <cellStyle name="Título 4 3 2" xfId="276"/>
    <cellStyle name="Título 5" xfId="277"/>
    <cellStyle name="Título 5 2" xfId="278"/>
    <cellStyle name="Título 6" xfId="279"/>
    <cellStyle name="Título 6 2" xfId="280"/>
    <cellStyle name="Titulo1" xfId="281"/>
    <cellStyle name="Titulo2" xfId="282"/>
    <cellStyle name="Total 2" xfId="283"/>
    <cellStyle name="Total 2 2" xfId="284"/>
    <cellStyle name="Total 3" xfId="285"/>
    <cellStyle name="Total 3 2" xfId="286"/>
    <cellStyle name="Vírgula 2" xfId="288"/>
    <cellStyle name="Vírgula 2 2" xfId="289"/>
    <cellStyle name="Vírgula 3" xfId="290"/>
    <cellStyle name="Warning Text" xfId="291"/>
  </cellStyles>
  <dxfs count="10">
    <dxf>
      <fill>
        <patternFill patternType="gray125">
          <bgColor indexed="51"/>
        </patternFill>
      </fill>
    </dxf>
    <dxf>
      <font>
        <condense val="0"/>
        <extend val="0"/>
        <color indexed="10"/>
      </font>
      <fill>
        <patternFill>
          <bgColor indexed="51"/>
        </patternFill>
      </fill>
    </dxf>
    <dxf>
      <font>
        <condense val="0"/>
        <extend val="0"/>
        <color indexed="12"/>
      </font>
      <fill>
        <patternFill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gray0625">
          <bgColor indexed="51"/>
        </patternFill>
      </fill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341640</xdr:colOff>
      <xdr:row>0</xdr:row>
      <xdr:rowOff>48240</xdr:rowOff>
    </xdr:from>
    <xdr:to>
      <xdr:col>4</xdr:col>
      <xdr:colOff>320076</xdr:colOff>
      <xdr:row>0</xdr:row>
      <xdr:rowOff>686880</xdr:rowOff>
    </xdr:to>
    <xdr:sp macro="" textlink="">
      <xdr:nvSpPr>
        <xdr:cNvPr id="2" name="CustomShape 1">
          <a:extLst/>
        </xdr:cNvPr>
        <xdr:cNvSpPr/>
      </xdr:nvSpPr>
      <xdr:spPr>
        <a:xfrm>
          <a:off x="2035080" y="48240"/>
          <a:ext cx="4235040" cy="63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2680" rIns="0" bIns="0"/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PREFEITURA MUNICIPAL DE LAGOA SANTA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Secretaria Municipal de desenvolvimento Urbano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Diretoria de Obras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38100</xdr:rowOff>
    </xdr:from>
    <xdr:to>
      <xdr:col>1</xdr:col>
      <xdr:colOff>714375</xdr:colOff>
      <xdr:row>0</xdr:row>
      <xdr:rowOff>762000</xdr:rowOff>
    </xdr:to>
    <xdr:pic>
      <xdr:nvPicPr>
        <xdr:cNvPr id="10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38100"/>
          <a:ext cx="1320053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315173</xdr:colOff>
      <xdr:row>4</xdr:row>
      <xdr:rowOff>152865</xdr:rowOff>
    </xdr:to>
    <xdr:sp macro="" textlink="">
      <xdr:nvSpPr>
        <xdr:cNvPr id="2" name="CustomShape 1">
          <a:extLst/>
        </xdr:cNvPr>
        <xdr:cNvSpPr/>
      </xdr:nvSpPr>
      <xdr:spPr>
        <a:xfrm>
          <a:off x="914400" y="161925"/>
          <a:ext cx="4001348" cy="63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2680" rIns="0" bIns="0"/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PREFEITURA MUNICIPAL DE LAGOA SANTA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Secretaria Municipal de desenvolvimento Urbano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Diretoria de Obras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57151</xdr:colOff>
      <xdr:row>1</xdr:row>
      <xdr:rowOff>28575</xdr:rowOff>
    </xdr:from>
    <xdr:to>
      <xdr:col>1</xdr:col>
      <xdr:colOff>98053</xdr:colOff>
      <xdr:row>5</xdr:row>
      <xdr:rowOff>66675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190500"/>
          <a:ext cx="955302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9</xdr:col>
      <xdr:colOff>409575</xdr:colOff>
      <xdr:row>1</xdr:row>
      <xdr:rowOff>323850</xdr:rowOff>
    </xdr:to>
    <xdr:pic>
      <xdr:nvPicPr>
        <xdr:cNvPr id="2055" name="Picture 1" descr="Cabecalho_Timbrado_P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0"/>
          <a:ext cx="52959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tas.tcu.gov.br/Users/Richelieu/Desktop/DIPAC/TERMOS_DE_REFER&#202;NCIA/LIMPEZA_COPEIRAGEM/SE_MA/Custo%20Material%20e%20Equipamentos-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quivos%20internos\Quadro%20de%20quantidades\ORCAMEN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Projetos/Marcilio/TO-010/Meus%20documentos/EGESA/Br-482mg/Volume1/CANA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LS\MODELO%20PLANILHA%20E%20BDI%20ATUALIZ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Meus%20Documentos/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0798/TECNICO/TEACOMP/LOTE06/P09/P10/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internos/Quadro%20de%20quantidades/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/Br-482mg/Volume1/CAN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PMLS/MODELO%20PLANILHA%20E%20BDI%20ATUALIZAD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teriais"/>
      <sheetName val="Equipamentos"/>
      <sheetName val="ORÇ EQUIP"/>
      <sheetName val="QuQuant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7"/>
  <sheetViews>
    <sheetView showGridLines="0" showZeros="0" view="pageBreakPreview" zoomScale="85" zoomScaleNormal="85" zoomScaleSheetLayoutView="85" workbookViewId="0">
      <selection activeCell="C1" sqref="C1:H1"/>
    </sheetView>
  </sheetViews>
  <sheetFormatPr defaultRowHeight="12.75"/>
  <cols>
    <col min="1" max="1" width="10" style="1" customWidth="1"/>
    <col min="2" max="2" width="14" style="1" customWidth="1"/>
    <col min="3" max="3" width="49.28515625" style="1" customWidth="1"/>
    <col min="4" max="4" width="11.140625" style="1" customWidth="1"/>
    <col min="5" max="5" width="13" style="1" customWidth="1"/>
    <col min="6" max="6" width="12.7109375" style="1" customWidth="1"/>
    <col min="7" max="7" width="12.85546875" style="1" customWidth="1"/>
    <col min="8" max="8" width="14.85546875" style="1" customWidth="1"/>
    <col min="9" max="9" width="20.28515625" style="1" customWidth="1"/>
    <col min="10" max="16384" width="9.140625" style="1"/>
  </cols>
  <sheetData>
    <row r="1" spans="1:256" ht="60.75" customHeight="1">
      <c r="A1" s="163"/>
      <c r="B1" s="164"/>
      <c r="C1" s="165"/>
      <c r="D1" s="165"/>
      <c r="E1" s="165"/>
      <c r="F1" s="165"/>
      <c r="G1" s="165"/>
      <c r="H1" s="166"/>
    </row>
    <row r="2" spans="1:256" ht="3.75" customHeight="1">
      <c r="A2" s="167"/>
      <c r="B2" s="168"/>
      <c r="C2" s="168"/>
      <c r="D2" s="168"/>
      <c r="E2" s="168"/>
      <c r="F2" s="168"/>
      <c r="G2" s="168"/>
      <c r="H2" s="169"/>
    </row>
    <row r="3" spans="1:256" ht="20.100000000000001" customHeight="1">
      <c r="A3" s="170" t="s">
        <v>0</v>
      </c>
      <c r="B3" s="171"/>
      <c r="C3" s="171"/>
      <c r="D3" s="171"/>
      <c r="E3" s="171"/>
      <c r="F3" s="171"/>
      <c r="G3" s="171"/>
      <c r="H3" s="172"/>
    </row>
    <row r="4" spans="1:256" ht="3.75" customHeight="1">
      <c r="A4" s="13"/>
      <c r="B4" s="28"/>
      <c r="C4" s="28"/>
      <c r="D4" s="28"/>
      <c r="E4" s="28"/>
      <c r="F4" s="11"/>
      <c r="G4" s="28"/>
      <c r="H4" s="14"/>
    </row>
    <row r="5" spans="1:256" ht="20.100000000000001" customHeight="1">
      <c r="A5" s="159" t="s">
        <v>42</v>
      </c>
      <c r="B5" s="158"/>
      <c r="C5" s="158"/>
      <c r="D5" s="158"/>
      <c r="E5" s="158"/>
      <c r="F5" s="158" t="s">
        <v>1</v>
      </c>
      <c r="G5" s="158"/>
      <c r="H5" s="160"/>
    </row>
    <row r="6" spans="1:256" ht="31.5" customHeight="1">
      <c r="A6" s="140" t="s">
        <v>114</v>
      </c>
      <c r="B6" s="141"/>
      <c r="C6" s="141"/>
      <c r="D6" s="141"/>
      <c r="E6" s="141"/>
      <c r="F6" s="161" t="s">
        <v>61</v>
      </c>
      <c r="G6" s="161"/>
      <c r="H6" s="162"/>
    </row>
    <row r="7" spans="1:256" ht="25.5" customHeight="1">
      <c r="A7" s="140" t="s">
        <v>62</v>
      </c>
      <c r="B7" s="141"/>
      <c r="C7" s="141"/>
      <c r="D7" s="141"/>
      <c r="E7" s="158" t="s">
        <v>2</v>
      </c>
      <c r="F7" s="158"/>
      <c r="G7" s="158"/>
      <c r="H7" s="160"/>
    </row>
    <row r="8" spans="1:256" ht="20.100000000000001" customHeight="1">
      <c r="A8" s="156" t="s">
        <v>63</v>
      </c>
      <c r="B8" s="157"/>
      <c r="C8" s="157"/>
      <c r="D8" s="157"/>
      <c r="E8" s="148" t="s">
        <v>3</v>
      </c>
      <c r="F8" s="158" t="s">
        <v>4</v>
      </c>
      <c r="G8" s="149" t="s">
        <v>5</v>
      </c>
      <c r="H8" s="150"/>
    </row>
    <row r="9" spans="1:256" ht="20.100000000000001" customHeight="1">
      <c r="A9" s="140" t="s">
        <v>43</v>
      </c>
      <c r="B9" s="141"/>
      <c r="C9" s="141"/>
      <c r="D9" s="141"/>
      <c r="E9" s="148"/>
      <c r="F9" s="158"/>
      <c r="G9" s="154">
        <v>0.30170000000000002</v>
      </c>
      <c r="H9" s="15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pans="1:256" ht="3.75" customHeight="1">
      <c r="A10" s="151"/>
      <c r="B10" s="152"/>
      <c r="C10" s="152"/>
      <c r="D10" s="152"/>
      <c r="E10" s="152"/>
      <c r="F10" s="152"/>
      <c r="G10" s="152"/>
      <c r="H10" s="153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256" ht="38.25">
      <c r="A11" s="13" t="s">
        <v>6</v>
      </c>
      <c r="B11" s="28" t="s">
        <v>7</v>
      </c>
      <c r="C11" s="28" t="s">
        <v>8</v>
      </c>
      <c r="D11" s="28" t="s">
        <v>9</v>
      </c>
      <c r="E11" s="28" t="s">
        <v>10</v>
      </c>
      <c r="F11" s="26" t="s">
        <v>11</v>
      </c>
      <c r="G11" s="26" t="s">
        <v>12</v>
      </c>
      <c r="H11" s="27" t="s">
        <v>13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256" ht="24.75" customHeight="1">
      <c r="A12" s="88" t="s">
        <v>70</v>
      </c>
      <c r="B12" s="92"/>
      <c r="C12" s="97" t="s">
        <v>68</v>
      </c>
      <c r="D12" s="93"/>
      <c r="E12" s="94"/>
      <c r="F12" s="95"/>
      <c r="G12" s="96"/>
      <c r="H12" s="36">
        <f>SUM(H13:H16)</f>
        <v>1362480</v>
      </c>
      <c r="I12" s="2"/>
    </row>
    <row r="13" spans="1:256" s="35" customFormat="1" ht="60">
      <c r="A13" s="89" t="s">
        <v>71</v>
      </c>
      <c r="B13" s="84" t="s">
        <v>51</v>
      </c>
      <c r="C13" s="85" t="s">
        <v>112</v>
      </c>
      <c r="D13" s="86" t="s">
        <v>50</v>
      </c>
      <c r="E13" s="100">
        <v>5000</v>
      </c>
      <c r="F13" s="90">
        <f>'COTAÇÕES '!E12</f>
        <v>94.583600000000004</v>
      </c>
      <c r="G13" s="90">
        <f>ROUND(F13+(F13*$G$9),2)</f>
        <v>123.12</v>
      </c>
      <c r="H13" s="91">
        <f>ROUND((E13*G13),2)</f>
        <v>615600</v>
      </c>
      <c r="I13" s="87"/>
      <c r="J13" s="30"/>
      <c r="K13" s="31"/>
      <c r="L13" s="32"/>
      <c r="M13" s="33"/>
      <c r="N13" s="34"/>
      <c r="O13" s="34"/>
      <c r="P13" s="34"/>
      <c r="Q13" s="29"/>
      <c r="R13" s="30"/>
      <c r="S13" s="31"/>
      <c r="T13" s="32"/>
      <c r="U13" s="33"/>
      <c r="V13" s="34"/>
      <c r="W13" s="34"/>
      <c r="X13" s="34"/>
      <c r="Y13" s="29"/>
      <c r="Z13" s="30"/>
      <c r="AA13" s="31"/>
      <c r="AB13" s="32"/>
      <c r="AC13" s="33"/>
      <c r="AD13" s="34"/>
      <c r="AE13" s="34"/>
      <c r="AF13" s="34"/>
      <c r="AG13" s="29"/>
      <c r="AH13" s="30"/>
      <c r="AI13" s="31"/>
      <c r="AJ13" s="32"/>
      <c r="AK13" s="33"/>
      <c r="AL13" s="34"/>
      <c r="AM13" s="34"/>
      <c r="AN13" s="34"/>
      <c r="AO13" s="29"/>
      <c r="AP13" s="30"/>
      <c r="AQ13" s="31"/>
      <c r="AR13" s="32"/>
      <c r="AS13" s="33"/>
      <c r="AT13" s="34"/>
      <c r="AU13" s="34"/>
      <c r="AV13" s="34"/>
      <c r="AW13" s="29"/>
      <c r="AX13" s="30"/>
      <c r="AY13" s="31"/>
      <c r="AZ13" s="32"/>
      <c r="BA13" s="33"/>
      <c r="BB13" s="34"/>
      <c r="BC13" s="34"/>
      <c r="BD13" s="34"/>
      <c r="BE13" s="29"/>
      <c r="BF13" s="30"/>
      <c r="BG13" s="31"/>
      <c r="BH13" s="32"/>
      <c r="BI13" s="33"/>
      <c r="BJ13" s="34"/>
      <c r="BK13" s="34"/>
      <c r="BL13" s="34"/>
      <c r="BM13" s="29"/>
      <c r="BN13" s="30"/>
      <c r="BO13" s="31"/>
      <c r="BP13" s="32"/>
      <c r="BQ13" s="33"/>
      <c r="BR13" s="34"/>
      <c r="BS13" s="34"/>
      <c r="BT13" s="34"/>
      <c r="BU13" s="29"/>
      <c r="BV13" s="30"/>
      <c r="BW13" s="31"/>
      <c r="BX13" s="32"/>
      <c r="BY13" s="33"/>
      <c r="BZ13" s="34"/>
      <c r="CA13" s="34"/>
      <c r="CB13" s="34"/>
      <c r="CC13" s="29"/>
      <c r="CD13" s="30"/>
      <c r="CE13" s="31"/>
      <c r="CF13" s="32"/>
      <c r="CG13" s="33"/>
      <c r="CH13" s="34"/>
      <c r="CI13" s="34"/>
      <c r="CJ13" s="34"/>
      <c r="CK13" s="29"/>
      <c r="CL13" s="30"/>
      <c r="CM13" s="31"/>
      <c r="CN13" s="32"/>
      <c r="CO13" s="33"/>
      <c r="CP13" s="34"/>
      <c r="CQ13" s="34"/>
      <c r="CR13" s="34"/>
      <c r="CS13" s="29"/>
      <c r="CT13" s="30"/>
      <c r="CU13" s="31"/>
      <c r="CV13" s="32"/>
      <c r="CW13" s="33"/>
      <c r="CX13" s="34"/>
      <c r="CY13" s="34"/>
      <c r="CZ13" s="34"/>
      <c r="DA13" s="29"/>
      <c r="DB13" s="30"/>
      <c r="DC13" s="31"/>
      <c r="DD13" s="32"/>
      <c r="DE13" s="33"/>
      <c r="DF13" s="34"/>
      <c r="DG13" s="34"/>
      <c r="DH13" s="34"/>
      <c r="DI13" s="29"/>
      <c r="DJ13" s="30"/>
      <c r="DK13" s="31"/>
      <c r="DL13" s="32"/>
      <c r="DM13" s="33"/>
      <c r="DN13" s="34"/>
      <c r="DO13" s="34"/>
      <c r="DP13" s="34"/>
      <c r="DQ13" s="29"/>
      <c r="DR13" s="30"/>
      <c r="DS13" s="31"/>
      <c r="DT13" s="32"/>
      <c r="DU13" s="33"/>
      <c r="DV13" s="34"/>
      <c r="DW13" s="34"/>
      <c r="DX13" s="34"/>
      <c r="DY13" s="29"/>
      <c r="DZ13" s="30"/>
      <c r="EA13" s="31"/>
      <c r="EB13" s="32"/>
      <c r="EC13" s="33"/>
      <c r="ED13" s="34"/>
      <c r="EE13" s="34"/>
      <c r="EF13" s="34"/>
      <c r="EG13" s="29"/>
      <c r="EH13" s="30"/>
      <c r="EI13" s="31"/>
      <c r="EJ13" s="32"/>
      <c r="EK13" s="33"/>
      <c r="EL13" s="34"/>
      <c r="EM13" s="34"/>
      <c r="EN13" s="34"/>
      <c r="EO13" s="29"/>
      <c r="EP13" s="30"/>
      <c r="EQ13" s="31"/>
      <c r="ER13" s="32"/>
      <c r="ES13" s="33"/>
      <c r="ET13" s="34"/>
      <c r="EU13" s="34"/>
      <c r="EV13" s="34"/>
      <c r="EW13" s="29"/>
      <c r="EX13" s="30"/>
      <c r="EY13" s="31"/>
      <c r="EZ13" s="32"/>
      <c r="FA13" s="33"/>
      <c r="FB13" s="34"/>
      <c r="FC13" s="34"/>
      <c r="FD13" s="34"/>
      <c r="FE13" s="29"/>
      <c r="FF13" s="30"/>
      <c r="FG13" s="31"/>
      <c r="FH13" s="32"/>
      <c r="FI13" s="33"/>
      <c r="FJ13" s="34"/>
      <c r="FK13" s="34"/>
      <c r="FL13" s="34"/>
      <c r="FM13" s="29"/>
      <c r="FN13" s="30"/>
      <c r="FO13" s="31"/>
      <c r="FP13" s="32"/>
      <c r="FQ13" s="33"/>
      <c r="FR13" s="34"/>
      <c r="FS13" s="34"/>
      <c r="FT13" s="34"/>
      <c r="FU13" s="29"/>
      <c r="FV13" s="30"/>
      <c r="FW13" s="31"/>
      <c r="FX13" s="32"/>
      <c r="FY13" s="33"/>
      <c r="FZ13" s="34"/>
      <c r="GA13" s="34"/>
      <c r="GB13" s="34"/>
      <c r="GC13" s="29"/>
      <c r="GD13" s="30"/>
      <c r="GE13" s="31"/>
      <c r="GF13" s="32"/>
      <c r="GG13" s="33"/>
      <c r="GH13" s="34"/>
      <c r="GI13" s="34"/>
      <c r="GJ13" s="34"/>
      <c r="GK13" s="29"/>
      <c r="GL13" s="30"/>
      <c r="GM13" s="31"/>
      <c r="GN13" s="32"/>
      <c r="GO13" s="33"/>
      <c r="GP13" s="34"/>
      <c r="GQ13" s="34"/>
      <c r="GR13" s="34"/>
      <c r="GS13" s="29"/>
      <c r="GT13" s="30"/>
      <c r="GU13" s="31"/>
      <c r="GV13" s="32"/>
      <c r="GW13" s="33"/>
      <c r="GX13" s="34"/>
      <c r="GY13" s="34"/>
      <c r="GZ13" s="34"/>
      <c r="HA13" s="29"/>
      <c r="HB13" s="30"/>
      <c r="HC13" s="31"/>
      <c r="HD13" s="32"/>
      <c r="HE13" s="33"/>
      <c r="HF13" s="34"/>
      <c r="HG13" s="34"/>
      <c r="HH13" s="34"/>
      <c r="HI13" s="29"/>
      <c r="HJ13" s="30"/>
      <c r="HK13" s="31"/>
      <c r="HL13" s="32"/>
      <c r="HM13" s="33"/>
      <c r="HN13" s="34"/>
      <c r="HO13" s="34"/>
      <c r="HP13" s="34"/>
      <c r="HQ13" s="29"/>
      <c r="HR13" s="30"/>
      <c r="HS13" s="31"/>
      <c r="HT13" s="32"/>
      <c r="HU13" s="33"/>
      <c r="HV13" s="34"/>
      <c r="HW13" s="34"/>
      <c r="HX13" s="34"/>
      <c r="HY13" s="29"/>
      <c r="HZ13" s="30"/>
      <c r="IA13" s="31"/>
      <c r="IB13" s="32"/>
      <c r="IC13" s="33"/>
      <c r="ID13" s="34"/>
      <c r="IE13" s="34"/>
      <c r="IF13" s="34"/>
      <c r="IG13" s="29"/>
      <c r="IH13" s="30"/>
      <c r="II13" s="31"/>
      <c r="IJ13" s="32"/>
      <c r="IK13" s="33"/>
      <c r="IL13" s="34"/>
      <c r="IM13" s="34"/>
      <c r="IN13" s="34"/>
      <c r="IO13" s="29"/>
      <c r="IP13" s="30"/>
      <c r="IQ13" s="31"/>
      <c r="IR13" s="32"/>
      <c r="IS13" s="33"/>
      <c r="IT13" s="34"/>
      <c r="IU13" s="34"/>
      <c r="IV13" s="34"/>
    </row>
    <row r="14" spans="1:256" s="35" customFormat="1" ht="36.75" customHeight="1">
      <c r="A14" s="89" t="s">
        <v>72</v>
      </c>
      <c r="B14" s="84" t="s">
        <v>100</v>
      </c>
      <c r="C14" s="134" t="str">
        <f>COMPOSIÇÃO!D2</f>
        <v>DRENO MANTA DRENANTE E BRITA 2, L=50CM, INCLUINDO ESCAVAÇÃO, REGULARIZAÇÃO E BOTA FORA</v>
      </c>
      <c r="D14" s="86" t="s">
        <v>64</v>
      </c>
      <c r="E14" s="100">
        <v>2000</v>
      </c>
      <c r="F14" s="90">
        <f>COMPOSIÇÃO!H11</f>
        <v>57.032699999999998</v>
      </c>
      <c r="G14" s="90">
        <f>ROUND(F14+(F14*$G$9),2)</f>
        <v>74.239999999999995</v>
      </c>
      <c r="H14" s="91">
        <f>ROUND((E14*G14),2)</f>
        <v>148480</v>
      </c>
      <c r="I14" s="87"/>
      <c r="J14" s="30"/>
      <c r="K14" s="31"/>
      <c r="L14" s="32"/>
      <c r="M14" s="33"/>
      <c r="N14" s="34"/>
      <c r="O14" s="34"/>
      <c r="P14" s="34"/>
      <c r="Q14" s="29"/>
      <c r="R14" s="30"/>
      <c r="S14" s="31"/>
      <c r="T14" s="32"/>
      <c r="U14" s="33"/>
      <c r="V14" s="34"/>
      <c r="W14" s="34"/>
      <c r="X14" s="34"/>
      <c r="Y14" s="29"/>
      <c r="Z14" s="30"/>
      <c r="AA14" s="31"/>
      <c r="AB14" s="32"/>
      <c r="AC14" s="33"/>
      <c r="AD14" s="34"/>
      <c r="AE14" s="34"/>
      <c r="AF14" s="34"/>
      <c r="AG14" s="29"/>
      <c r="AH14" s="30"/>
      <c r="AI14" s="31"/>
      <c r="AJ14" s="32"/>
      <c r="AK14" s="33"/>
      <c r="AL14" s="34"/>
      <c r="AM14" s="34"/>
      <c r="AN14" s="34"/>
      <c r="AO14" s="29"/>
      <c r="AP14" s="30"/>
      <c r="AQ14" s="31"/>
      <c r="AR14" s="32"/>
      <c r="AS14" s="33"/>
      <c r="AT14" s="34"/>
      <c r="AU14" s="34"/>
      <c r="AV14" s="34"/>
      <c r="AW14" s="29"/>
      <c r="AX14" s="30"/>
      <c r="AY14" s="31"/>
      <c r="AZ14" s="32"/>
      <c r="BA14" s="33"/>
      <c r="BB14" s="34"/>
      <c r="BC14" s="34"/>
      <c r="BD14" s="34"/>
      <c r="BE14" s="29"/>
      <c r="BF14" s="30"/>
      <c r="BG14" s="31"/>
      <c r="BH14" s="32"/>
      <c r="BI14" s="33"/>
      <c r="BJ14" s="34"/>
      <c r="BK14" s="34"/>
      <c r="BL14" s="34"/>
      <c r="BM14" s="29"/>
      <c r="BN14" s="30"/>
      <c r="BO14" s="31"/>
      <c r="BP14" s="32"/>
      <c r="BQ14" s="33"/>
      <c r="BR14" s="34"/>
      <c r="BS14" s="34"/>
      <c r="BT14" s="34"/>
      <c r="BU14" s="29"/>
      <c r="BV14" s="30"/>
      <c r="BW14" s="31"/>
      <c r="BX14" s="32"/>
      <c r="BY14" s="33"/>
      <c r="BZ14" s="34"/>
      <c r="CA14" s="34"/>
      <c r="CB14" s="34"/>
      <c r="CC14" s="29"/>
      <c r="CD14" s="30"/>
      <c r="CE14" s="31"/>
      <c r="CF14" s="32"/>
      <c r="CG14" s="33"/>
      <c r="CH14" s="34"/>
      <c r="CI14" s="34"/>
      <c r="CJ14" s="34"/>
      <c r="CK14" s="29"/>
      <c r="CL14" s="30"/>
      <c r="CM14" s="31"/>
      <c r="CN14" s="32"/>
      <c r="CO14" s="33"/>
      <c r="CP14" s="34"/>
      <c r="CQ14" s="34"/>
      <c r="CR14" s="34"/>
      <c r="CS14" s="29"/>
      <c r="CT14" s="30"/>
      <c r="CU14" s="31"/>
      <c r="CV14" s="32"/>
      <c r="CW14" s="33"/>
      <c r="CX14" s="34"/>
      <c r="CY14" s="34"/>
      <c r="CZ14" s="34"/>
      <c r="DA14" s="29"/>
      <c r="DB14" s="30"/>
      <c r="DC14" s="31"/>
      <c r="DD14" s="32"/>
      <c r="DE14" s="33"/>
      <c r="DF14" s="34"/>
      <c r="DG14" s="34"/>
      <c r="DH14" s="34"/>
      <c r="DI14" s="29"/>
      <c r="DJ14" s="30"/>
      <c r="DK14" s="31"/>
      <c r="DL14" s="32"/>
      <c r="DM14" s="33"/>
      <c r="DN14" s="34"/>
      <c r="DO14" s="34"/>
      <c r="DP14" s="34"/>
      <c r="DQ14" s="29"/>
      <c r="DR14" s="30"/>
      <c r="DS14" s="31"/>
      <c r="DT14" s="32"/>
      <c r="DU14" s="33"/>
      <c r="DV14" s="34"/>
      <c r="DW14" s="34"/>
      <c r="DX14" s="34"/>
      <c r="DY14" s="29"/>
      <c r="DZ14" s="30"/>
      <c r="EA14" s="31"/>
      <c r="EB14" s="32"/>
      <c r="EC14" s="33"/>
      <c r="ED14" s="34"/>
      <c r="EE14" s="34"/>
      <c r="EF14" s="34"/>
      <c r="EG14" s="29"/>
      <c r="EH14" s="30"/>
      <c r="EI14" s="31"/>
      <c r="EJ14" s="32"/>
      <c r="EK14" s="33"/>
      <c r="EL14" s="34"/>
      <c r="EM14" s="34"/>
      <c r="EN14" s="34"/>
      <c r="EO14" s="29"/>
      <c r="EP14" s="30"/>
      <c r="EQ14" s="31"/>
      <c r="ER14" s="32"/>
      <c r="ES14" s="33"/>
      <c r="ET14" s="34"/>
      <c r="EU14" s="34"/>
      <c r="EV14" s="34"/>
      <c r="EW14" s="29"/>
      <c r="EX14" s="30"/>
      <c r="EY14" s="31"/>
      <c r="EZ14" s="32"/>
      <c r="FA14" s="33"/>
      <c r="FB14" s="34"/>
      <c r="FC14" s="34"/>
      <c r="FD14" s="34"/>
      <c r="FE14" s="29"/>
      <c r="FF14" s="30"/>
      <c r="FG14" s="31"/>
      <c r="FH14" s="32"/>
      <c r="FI14" s="33"/>
      <c r="FJ14" s="34"/>
      <c r="FK14" s="34"/>
      <c r="FL14" s="34"/>
      <c r="FM14" s="29"/>
      <c r="FN14" s="30"/>
      <c r="FO14" s="31"/>
      <c r="FP14" s="32"/>
      <c r="FQ14" s="33"/>
      <c r="FR14" s="34"/>
      <c r="FS14" s="34"/>
      <c r="FT14" s="34"/>
      <c r="FU14" s="29"/>
      <c r="FV14" s="30"/>
      <c r="FW14" s="31"/>
      <c r="FX14" s="32"/>
      <c r="FY14" s="33"/>
      <c r="FZ14" s="34"/>
      <c r="GA14" s="34"/>
      <c r="GB14" s="34"/>
      <c r="GC14" s="29"/>
      <c r="GD14" s="30"/>
      <c r="GE14" s="31"/>
      <c r="GF14" s="32"/>
      <c r="GG14" s="33"/>
      <c r="GH14" s="34"/>
      <c r="GI14" s="34"/>
      <c r="GJ14" s="34"/>
      <c r="GK14" s="29"/>
      <c r="GL14" s="30"/>
      <c r="GM14" s="31"/>
      <c r="GN14" s="32"/>
      <c r="GO14" s="33"/>
      <c r="GP14" s="34"/>
      <c r="GQ14" s="34"/>
      <c r="GR14" s="34"/>
      <c r="GS14" s="29"/>
      <c r="GT14" s="30"/>
      <c r="GU14" s="31"/>
      <c r="GV14" s="32"/>
      <c r="GW14" s="33"/>
      <c r="GX14" s="34"/>
      <c r="GY14" s="34"/>
      <c r="GZ14" s="34"/>
      <c r="HA14" s="29"/>
      <c r="HB14" s="30"/>
      <c r="HC14" s="31"/>
      <c r="HD14" s="32"/>
      <c r="HE14" s="33"/>
      <c r="HF14" s="34"/>
      <c r="HG14" s="34"/>
      <c r="HH14" s="34"/>
      <c r="HI14" s="29"/>
      <c r="HJ14" s="30"/>
      <c r="HK14" s="31"/>
      <c r="HL14" s="32"/>
      <c r="HM14" s="33"/>
      <c r="HN14" s="34"/>
      <c r="HO14" s="34"/>
      <c r="HP14" s="34"/>
      <c r="HQ14" s="29"/>
      <c r="HR14" s="30"/>
      <c r="HS14" s="31"/>
      <c r="HT14" s="32"/>
      <c r="HU14" s="33"/>
      <c r="HV14" s="34"/>
      <c r="HW14" s="34"/>
      <c r="HX14" s="34"/>
      <c r="HY14" s="29"/>
      <c r="HZ14" s="30"/>
      <c r="IA14" s="31"/>
      <c r="IB14" s="32"/>
      <c r="IC14" s="33"/>
      <c r="ID14" s="34"/>
      <c r="IE14" s="34"/>
      <c r="IF14" s="34"/>
      <c r="IG14" s="29"/>
      <c r="IH14" s="30"/>
      <c r="II14" s="31"/>
      <c r="IJ14" s="32"/>
      <c r="IK14" s="33"/>
      <c r="IL14" s="34"/>
      <c r="IM14" s="34"/>
      <c r="IN14" s="34"/>
      <c r="IO14" s="29"/>
      <c r="IP14" s="30"/>
      <c r="IQ14" s="31"/>
      <c r="IR14" s="32"/>
      <c r="IS14" s="33"/>
      <c r="IT14" s="34"/>
      <c r="IU14" s="34"/>
      <c r="IV14" s="34"/>
    </row>
    <row r="15" spans="1:256" s="35" customFormat="1" ht="44.25" customHeight="1">
      <c r="A15" s="89" t="s">
        <v>73</v>
      </c>
      <c r="B15" s="84" t="s">
        <v>100</v>
      </c>
      <c r="C15" s="85" t="s">
        <v>69</v>
      </c>
      <c r="D15" s="86" t="s">
        <v>50</v>
      </c>
      <c r="E15" s="100">
        <v>5000</v>
      </c>
      <c r="F15" s="90">
        <f>COMPOSIÇÃO!H22</f>
        <v>57.093500000000006</v>
      </c>
      <c r="G15" s="90">
        <f>ROUND(F15+(F15*$G$9),2)</f>
        <v>74.319999999999993</v>
      </c>
      <c r="H15" s="91">
        <f>ROUND((E15*G15),2)</f>
        <v>371600</v>
      </c>
      <c r="I15" s="87"/>
      <c r="J15" s="30"/>
      <c r="K15" s="31"/>
      <c r="L15" s="32"/>
      <c r="M15" s="33"/>
      <c r="N15" s="34"/>
      <c r="O15" s="34"/>
      <c r="P15" s="34"/>
      <c r="Q15" s="29"/>
      <c r="R15" s="30"/>
      <c r="S15" s="31"/>
      <c r="T15" s="32"/>
      <c r="U15" s="33"/>
      <c r="V15" s="34"/>
      <c r="W15" s="34"/>
      <c r="X15" s="34"/>
      <c r="Y15" s="29"/>
      <c r="Z15" s="30"/>
      <c r="AA15" s="31"/>
      <c r="AB15" s="32"/>
      <c r="AC15" s="33"/>
      <c r="AD15" s="34"/>
      <c r="AE15" s="34"/>
      <c r="AF15" s="34"/>
      <c r="AG15" s="29"/>
      <c r="AH15" s="30"/>
      <c r="AI15" s="31"/>
      <c r="AJ15" s="32"/>
      <c r="AK15" s="33"/>
      <c r="AL15" s="34"/>
      <c r="AM15" s="34"/>
      <c r="AN15" s="34"/>
      <c r="AO15" s="29"/>
      <c r="AP15" s="30"/>
      <c r="AQ15" s="31"/>
      <c r="AR15" s="32"/>
      <c r="AS15" s="33"/>
      <c r="AT15" s="34"/>
      <c r="AU15" s="34"/>
      <c r="AV15" s="34"/>
      <c r="AW15" s="29"/>
      <c r="AX15" s="30"/>
      <c r="AY15" s="31"/>
      <c r="AZ15" s="32"/>
      <c r="BA15" s="33"/>
      <c r="BB15" s="34"/>
      <c r="BC15" s="34"/>
      <c r="BD15" s="34"/>
      <c r="BE15" s="29"/>
      <c r="BF15" s="30"/>
      <c r="BG15" s="31"/>
      <c r="BH15" s="32"/>
      <c r="BI15" s="33"/>
      <c r="BJ15" s="34"/>
      <c r="BK15" s="34"/>
      <c r="BL15" s="34"/>
      <c r="BM15" s="29"/>
      <c r="BN15" s="30"/>
      <c r="BO15" s="31"/>
      <c r="BP15" s="32"/>
      <c r="BQ15" s="33"/>
      <c r="BR15" s="34"/>
      <c r="BS15" s="34"/>
      <c r="BT15" s="34"/>
      <c r="BU15" s="29"/>
      <c r="BV15" s="30"/>
      <c r="BW15" s="31"/>
      <c r="BX15" s="32"/>
      <c r="BY15" s="33"/>
      <c r="BZ15" s="34"/>
      <c r="CA15" s="34"/>
      <c r="CB15" s="34"/>
      <c r="CC15" s="29"/>
      <c r="CD15" s="30"/>
      <c r="CE15" s="31"/>
      <c r="CF15" s="32"/>
      <c r="CG15" s="33"/>
      <c r="CH15" s="34"/>
      <c r="CI15" s="34"/>
      <c r="CJ15" s="34"/>
      <c r="CK15" s="29"/>
      <c r="CL15" s="30"/>
      <c r="CM15" s="31"/>
      <c r="CN15" s="32"/>
      <c r="CO15" s="33"/>
      <c r="CP15" s="34"/>
      <c r="CQ15" s="34"/>
      <c r="CR15" s="34"/>
      <c r="CS15" s="29"/>
      <c r="CT15" s="30"/>
      <c r="CU15" s="31"/>
      <c r="CV15" s="32"/>
      <c r="CW15" s="33"/>
      <c r="CX15" s="34"/>
      <c r="CY15" s="34"/>
      <c r="CZ15" s="34"/>
      <c r="DA15" s="29"/>
      <c r="DB15" s="30"/>
      <c r="DC15" s="31"/>
      <c r="DD15" s="32"/>
      <c r="DE15" s="33"/>
      <c r="DF15" s="34"/>
      <c r="DG15" s="34"/>
      <c r="DH15" s="34"/>
      <c r="DI15" s="29"/>
      <c r="DJ15" s="30"/>
      <c r="DK15" s="31"/>
      <c r="DL15" s="32"/>
      <c r="DM15" s="33"/>
      <c r="DN15" s="34"/>
      <c r="DO15" s="34"/>
      <c r="DP15" s="34"/>
      <c r="DQ15" s="29"/>
      <c r="DR15" s="30"/>
      <c r="DS15" s="31"/>
      <c r="DT15" s="32"/>
      <c r="DU15" s="33"/>
      <c r="DV15" s="34"/>
      <c r="DW15" s="34"/>
      <c r="DX15" s="34"/>
      <c r="DY15" s="29"/>
      <c r="DZ15" s="30"/>
      <c r="EA15" s="31"/>
      <c r="EB15" s="32"/>
      <c r="EC15" s="33"/>
      <c r="ED15" s="34"/>
      <c r="EE15" s="34"/>
      <c r="EF15" s="34"/>
      <c r="EG15" s="29"/>
      <c r="EH15" s="30"/>
      <c r="EI15" s="31"/>
      <c r="EJ15" s="32"/>
      <c r="EK15" s="33"/>
      <c r="EL15" s="34"/>
      <c r="EM15" s="34"/>
      <c r="EN15" s="34"/>
      <c r="EO15" s="29"/>
      <c r="EP15" s="30"/>
      <c r="EQ15" s="31"/>
      <c r="ER15" s="32"/>
      <c r="ES15" s="33"/>
      <c r="ET15" s="34"/>
      <c r="EU15" s="34"/>
      <c r="EV15" s="34"/>
      <c r="EW15" s="29"/>
      <c r="EX15" s="30"/>
      <c r="EY15" s="31"/>
      <c r="EZ15" s="32"/>
      <c r="FA15" s="33"/>
      <c r="FB15" s="34"/>
      <c r="FC15" s="34"/>
      <c r="FD15" s="34"/>
      <c r="FE15" s="29"/>
      <c r="FF15" s="30"/>
      <c r="FG15" s="31"/>
      <c r="FH15" s="32"/>
      <c r="FI15" s="33"/>
      <c r="FJ15" s="34"/>
      <c r="FK15" s="34"/>
      <c r="FL15" s="34"/>
      <c r="FM15" s="29"/>
      <c r="FN15" s="30"/>
      <c r="FO15" s="31"/>
      <c r="FP15" s="32"/>
      <c r="FQ15" s="33"/>
      <c r="FR15" s="34"/>
      <c r="FS15" s="34"/>
      <c r="FT15" s="34"/>
      <c r="FU15" s="29"/>
      <c r="FV15" s="30"/>
      <c r="FW15" s="31"/>
      <c r="FX15" s="32"/>
      <c r="FY15" s="33"/>
      <c r="FZ15" s="34"/>
      <c r="GA15" s="34"/>
      <c r="GB15" s="34"/>
      <c r="GC15" s="29"/>
      <c r="GD15" s="30"/>
      <c r="GE15" s="31"/>
      <c r="GF15" s="32"/>
      <c r="GG15" s="33"/>
      <c r="GH15" s="34"/>
      <c r="GI15" s="34"/>
      <c r="GJ15" s="34"/>
      <c r="GK15" s="29"/>
      <c r="GL15" s="30"/>
      <c r="GM15" s="31"/>
      <c r="GN15" s="32"/>
      <c r="GO15" s="33"/>
      <c r="GP15" s="34"/>
      <c r="GQ15" s="34"/>
      <c r="GR15" s="34"/>
      <c r="GS15" s="29"/>
      <c r="GT15" s="30"/>
      <c r="GU15" s="31"/>
      <c r="GV15" s="32"/>
      <c r="GW15" s="33"/>
      <c r="GX15" s="34"/>
      <c r="GY15" s="34"/>
      <c r="GZ15" s="34"/>
      <c r="HA15" s="29"/>
      <c r="HB15" s="30"/>
      <c r="HC15" s="31"/>
      <c r="HD15" s="32"/>
      <c r="HE15" s="33"/>
      <c r="HF15" s="34"/>
      <c r="HG15" s="34"/>
      <c r="HH15" s="34"/>
      <c r="HI15" s="29"/>
      <c r="HJ15" s="30"/>
      <c r="HK15" s="31"/>
      <c r="HL15" s="32"/>
      <c r="HM15" s="33"/>
      <c r="HN15" s="34"/>
      <c r="HO15" s="34"/>
      <c r="HP15" s="34"/>
      <c r="HQ15" s="29"/>
      <c r="HR15" s="30"/>
      <c r="HS15" s="31"/>
      <c r="HT15" s="32"/>
      <c r="HU15" s="33"/>
      <c r="HV15" s="34"/>
      <c r="HW15" s="34"/>
      <c r="HX15" s="34"/>
      <c r="HY15" s="29"/>
      <c r="HZ15" s="30"/>
      <c r="IA15" s="31"/>
      <c r="IB15" s="32"/>
      <c r="IC15" s="33"/>
      <c r="ID15" s="34"/>
      <c r="IE15" s="34"/>
      <c r="IF15" s="34"/>
      <c r="IG15" s="29"/>
      <c r="IH15" s="30"/>
      <c r="II15" s="31"/>
      <c r="IJ15" s="32"/>
      <c r="IK15" s="33"/>
      <c r="IL15" s="34"/>
      <c r="IM15" s="34"/>
      <c r="IN15" s="34"/>
      <c r="IO15" s="29"/>
      <c r="IP15" s="30"/>
      <c r="IQ15" s="31"/>
      <c r="IR15" s="32"/>
      <c r="IS15" s="33"/>
      <c r="IT15" s="34"/>
      <c r="IU15" s="34"/>
      <c r="IV15" s="34"/>
    </row>
    <row r="16" spans="1:256" s="35" customFormat="1" ht="30">
      <c r="A16" s="89" t="s">
        <v>74</v>
      </c>
      <c r="B16" s="98" t="s">
        <v>48</v>
      </c>
      <c r="C16" s="99" t="s">
        <v>49</v>
      </c>
      <c r="D16" s="98" t="s">
        <v>50</v>
      </c>
      <c r="E16" s="100">
        <v>1000</v>
      </c>
      <c r="F16" s="90">
        <v>174.23</v>
      </c>
      <c r="G16" s="90">
        <f>ROUND(F16+(F16*$G$9),2)</f>
        <v>226.8</v>
      </c>
      <c r="H16" s="91">
        <f>ROUND((E16*G16),2)</f>
        <v>226800</v>
      </c>
      <c r="I16" s="87"/>
      <c r="J16" s="30"/>
      <c r="K16" s="31"/>
      <c r="L16" s="32"/>
      <c r="M16" s="33"/>
      <c r="N16" s="34"/>
      <c r="O16" s="34"/>
      <c r="P16" s="34"/>
      <c r="Q16" s="29"/>
      <c r="R16" s="30"/>
      <c r="S16" s="31"/>
      <c r="T16" s="32"/>
      <c r="U16" s="33"/>
      <c r="V16" s="34"/>
      <c r="W16" s="34"/>
      <c r="X16" s="34"/>
      <c r="Y16" s="29"/>
      <c r="Z16" s="30"/>
      <c r="AA16" s="31"/>
      <c r="AB16" s="32"/>
      <c r="AC16" s="33"/>
      <c r="AD16" s="34"/>
      <c r="AE16" s="34"/>
      <c r="AF16" s="34"/>
      <c r="AG16" s="29"/>
      <c r="AH16" s="30"/>
      <c r="AI16" s="31"/>
      <c r="AJ16" s="32"/>
      <c r="AK16" s="33"/>
      <c r="AL16" s="34"/>
      <c r="AM16" s="34"/>
      <c r="AN16" s="34"/>
      <c r="AO16" s="29"/>
      <c r="AP16" s="30"/>
      <c r="AQ16" s="31"/>
      <c r="AR16" s="32"/>
      <c r="AS16" s="33"/>
      <c r="AT16" s="34"/>
      <c r="AU16" s="34"/>
      <c r="AV16" s="34"/>
      <c r="AW16" s="29"/>
      <c r="AX16" s="30"/>
      <c r="AY16" s="31"/>
      <c r="AZ16" s="32"/>
      <c r="BA16" s="33"/>
      <c r="BB16" s="34"/>
      <c r="BC16" s="34"/>
      <c r="BD16" s="34"/>
      <c r="BE16" s="29"/>
      <c r="BF16" s="30"/>
      <c r="BG16" s="31"/>
      <c r="BH16" s="32"/>
      <c r="BI16" s="33"/>
      <c r="BJ16" s="34"/>
      <c r="BK16" s="34"/>
      <c r="BL16" s="34"/>
      <c r="BM16" s="29"/>
      <c r="BN16" s="30"/>
      <c r="BO16" s="31"/>
      <c r="BP16" s="32"/>
      <c r="BQ16" s="33"/>
      <c r="BR16" s="34"/>
      <c r="BS16" s="34"/>
      <c r="BT16" s="34"/>
      <c r="BU16" s="29"/>
      <c r="BV16" s="30"/>
      <c r="BW16" s="31"/>
      <c r="BX16" s="32"/>
      <c r="BY16" s="33"/>
      <c r="BZ16" s="34"/>
      <c r="CA16" s="34"/>
      <c r="CB16" s="34"/>
      <c r="CC16" s="29"/>
      <c r="CD16" s="30"/>
      <c r="CE16" s="31"/>
      <c r="CF16" s="32"/>
      <c r="CG16" s="33"/>
      <c r="CH16" s="34"/>
      <c r="CI16" s="34"/>
      <c r="CJ16" s="34"/>
      <c r="CK16" s="29"/>
      <c r="CL16" s="30"/>
      <c r="CM16" s="31"/>
      <c r="CN16" s="32"/>
      <c r="CO16" s="33"/>
      <c r="CP16" s="34"/>
      <c r="CQ16" s="34"/>
      <c r="CR16" s="34"/>
      <c r="CS16" s="29"/>
      <c r="CT16" s="30"/>
      <c r="CU16" s="31"/>
      <c r="CV16" s="32"/>
      <c r="CW16" s="33"/>
      <c r="CX16" s="34"/>
      <c r="CY16" s="34"/>
      <c r="CZ16" s="34"/>
      <c r="DA16" s="29"/>
      <c r="DB16" s="30"/>
      <c r="DC16" s="31"/>
      <c r="DD16" s="32"/>
      <c r="DE16" s="33"/>
      <c r="DF16" s="34"/>
      <c r="DG16" s="34"/>
      <c r="DH16" s="34"/>
      <c r="DI16" s="29"/>
      <c r="DJ16" s="30"/>
      <c r="DK16" s="31"/>
      <c r="DL16" s="32"/>
      <c r="DM16" s="33"/>
      <c r="DN16" s="34"/>
      <c r="DO16" s="34"/>
      <c r="DP16" s="34"/>
      <c r="DQ16" s="29"/>
      <c r="DR16" s="30"/>
      <c r="DS16" s="31"/>
      <c r="DT16" s="32"/>
      <c r="DU16" s="33"/>
      <c r="DV16" s="34"/>
      <c r="DW16" s="34"/>
      <c r="DX16" s="34"/>
      <c r="DY16" s="29"/>
      <c r="DZ16" s="30"/>
      <c r="EA16" s="31"/>
      <c r="EB16" s="32"/>
      <c r="EC16" s="33"/>
      <c r="ED16" s="34"/>
      <c r="EE16" s="34"/>
      <c r="EF16" s="34"/>
      <c r="EG16" s="29"/>
      <c r="EH16" s="30"/>
      <c r="EI16" s="31"/>
      <c r="EJ16" s="32"/>
      <c r="EK16" s="33"/>
      <c r="EL16" s="34"/>
      <c r="EM16" s="34"/>
      <c r="EN16" s="34"/>
      <c r="EO16" s="29"/>
      <c r="EP16" s="30"/>
      <c r="EQ16" s="31"/>
      <c r="ER16" s="32"/>
      <c r="ES16" s="33"/>
      <c r="ET16" s="34"/>
      <c r="EU16" s="34"/>
      <c r="EV16" s="34"/>
      <c r="EW16" s="29"/>
      <c r="EX16" s="30"/>
      <c r="EY16" s="31"/>
      <c r="EZ16" s="32"/>
      <c r="FA16" s="33"/>
      <c r="FB16" s="34"/>
      <c r="FC16" s="34"/>
      <c r="FD16" s="34"/>
      <c r="FE16" s="29"/>
      <c r="FF16" s="30"/>
      <c r="FG16" s="31"/>
      <c r="FH16" s="32"/>
      <c r="FI16" s="33"/>
      <c r="FJ16" s="34"/>
      <c r="FK16" s="34"/>
      <c r="FL16" s="34"/>
      <c r="FM16" s="29"/>
      <c r="FN16" s="30"/>
      <c r="FO16" s="31"/>
      <c r="FP16" s="32"/>
      <c r="FQ16" s="33"/>
      <c r="FR16" s="34"/>
      <c r="FS16" s="34"/>
      <c r="FT16" s="34"/>
      <c r="FU16" s="29"/>
      <c r="FV16" s="30"/>
      <c r="FW16" s="31"/>
      <c r="FX16" s="32"/>
      <c r="FY16" s="33"/>
      <c r="FZ16" s="34"/>
      <c r="GA16" s="34"/>
      <c r="GB16" s="34"/>
      <c r="GC16" s="29"/>
      <c r="GD16" s="30"/>
      <c r="GE16" s="31"/>
      <c r="GF16" s="32"/>
      <c r="GG16" s="33"/>
      <c r="GH16" s="34"/>
      <c r="GI16" s="34"/>
      <c r="GJ16" s="34"/>
      <c r="GK16" s="29"/>
      <c r="GL16" s="30"/>
      <c r="GM16" s="31"/>
      <c r="GN16" s="32"/>
      <c r="GO16" s="33"/>
      <c r="GP16" s="34"/>
      <c r="GQ16" s="34"/>
      <c r="GR16" s="34"/>
      <c r="GS16" s="29"/>
      <c r="GT16" s="30"/>
      <c r="GU16" s="31"/>
      <c r="GV16" s="32"/>
      <c r="GW16" s="33"/>
      <c r="GX16" s="34"/>
      <c r="GY16" s="34"/>
      <c r="GZ16" s="34"/>
      <c r="HA16" s="29"/>
      <c r="HB16" s="30"/>
      <c r="HC16" s="31"/>
      <c r="HD16" s="32"/>
      <c r="HE16" s="33"/>
      <c r="HF16" s="34"/>
      <c r="HG16" s="34"/>
      <c r="HH16" s="34"/>
      <c r="HI16" s="29"/>
      <c r="HJ16" s="30"/>
      <c r="HK16" s="31"/>
      <c r="HL16" s="32"/>
      <c r="HM16" s="33"/>
      <c r="HN16" s="34"/>
      <c r="HO16" s="34"/>
      <c r="HP16" s="34"/>
      <c r="HQ16" s="29"/>
      <c r="HR16" s="30"/>
      <c r="HS16" s="31"/>
      <c r="HT16" s="32"/>
      <c r="HU16" s="33"/>
      <c r="HV16" s="34"/>
      <c r="HW16" s="34"/>
      <c r="HX16" s="34"/>
      <c r="HY16" s="29"/>
      <c r="HZ16" s="30"/>
      <c r="IA16" s="31"/>
      <c r="IB16" s="32"/>
      <c r="IC16" s="33"/>
      <c r="ID16" s="34"/>
      <c r="IE16" s="34"/>
      <c r="IF16" s="34"/>
      <c r="IG16" s="29"/>
      <c r="IH16" s="30"/>
      <c r="II16" s="31"/>
      <c r="IJ16" s="32"/>
      <c r="IK16" s="33"/>
      <c r="IL16" s="34"/>
      <c r="IM16" s="34"/>
      <c r="IN16" s="34"/>
      <c r="IO16" s="29"/>
      <c r="IP16" s="30"/>
      <c r="IQ16" s="31"/>
      <c r="IR16" s="32"/>
      <c r="IS16" s="33"/>
      <c r="IT16" s="34"/>
      <c r="IU16" s="34"/>
      <c r="IV16" s="34"/>
    </row>
    <row r="17" spans="1:10" ht="30.75" customHeight="1">
      <c r="A17" s="138" t="s">
        <v>94</v>
      </c>
      <c r="B17" s="139"/>
      <c r="C17" s="139"/>
      <c r="D17" s="139"/>
      <c r="E17" s="139"/>
      <c r="F17" s="139"/>
      <c r="G17" s="139"/>
      <c r="H17" s="15">
        <f>H12</f>
        <v>1362480</v>
      </c>
      <c r="I17" s="37">
        <v>583569.67000000004</v>
      </c>
    </row>
    <row r="18" spans="1:10" ht="20.25" customHeight="1">
      <c r="A18" s="16"/>
      <c r="B18" s="12"/>
      <c r="C18" s="12"/>
      <c r="D18" s="12"/>
      <c r="E18" s="12"/>
      <c r="F18" s="12"/>
      <c r="G18" s="12"/>
      <c r="H18" s="17"/>
      <c r="I18" s="21"/>
    </row>
    <row r="19" spans="1:10" ht="20.25" customHeight="1">
      <c r="A19" s="16"/>
      <c r="B19" s="12"/>
      <c r="C19" s="12"/>
      <c r="D19" s="12"/>
      <c r="E19" s="12"/>
      <c r="F19" s="12"/>
      <c r="G19" s="12"/>
      <c r="H19" s="17"/>
      <c r="I19" s="3"/>
      <c r="J19" s="2"/>
    </row>
    <row r="20" spans="1:10" ht="20.25" customHeight="1">
      <c r="A20" s="142" t="s">
        <v>117</v>
      </c>
      <c r="B20" s="143"/>
      <c r="C20" s="143"/>
      <c r="D20" s="143"/>
      <c r="E20" s="143"/>
      <c r="F20" s="143"/>
      <c r="G20" s="143"/>
      <c r="H20" s="144"/>
      <c r="I20" s="3"/>
    </row>
    <row r="21" spans="1:10" ht="14.1" customHeight="1">
      <c r="A21" s="145" t="s">
        <v>118</v>
      </c>
      <c r="B21" s="146"/>
      <c r="C21" s="146"/>
      <c r="D21" s="146"/>
      <c r="E21" s="146"/>
      <c r="F21" s="146"/>
      <c r="G21" s="146"/>
      <c r="H21" s="147"/>
    </row>
    <row r="22" spans="1:10" ht="27.75" customHeight="1">
      <c r="A22" s="7"/>
      <c r="B22" s="8"/>
      <c r="C22" s="8"/>
      <c r="D22" s="8"/>
      <c r="E22" s="8"/>
      <c r="F22" s="9"/>
      <c r="G22" s="8"/>
      <c r="H22" s="10"/>
    </row>
    <row r="23" spans="1:10">
      <c r="A23" s="4"/>
      <c r="B23" s="5"/>
      <c r="C23" s="5"/>
      <c r="D23" s="5"/>
      <c r="E23" s="5"/>
      <c r="F23" s="5"/>
      <c r="G23" s="5"/>
      <c r="H23" s="6"/>
    </row>
    <row r="24" spans="1:10">
      <c r="A24" s="4"/>
      <c r="B24" s="5"/>
      <c r="C24" s="5"/>
      <c r="D24" s="5"/>
      <c r="E24" s="5"/>
      <c r="F24" s="5"/>
      <c r="G24" s="5"/>
      <c r="H24" s="6"/>
    </row>
    <row r="25" spans="1:10" ht="12.75" customHeight="1">
      <c r="A25" s="135" t="s">
        <v>113</v>
      </c>
      <c r="B25" s="136"/>
      <c r="C25" s="136"/>
      <c r="D25" s="136"/>
      <c r="E25" s="136"/>
      <c r="F25" s="136"/>
      <c r="G25" s="136"/>
      <c r="H25" s="137"/>
    </row>
    <row r="26" spans="1:10" ht="12.75" customHeight="1">
      <c r="A26" s="135"/>
      <c r="B26" s="136"/>
      <c r="C26" s="136"/>
      <c r="D26" s="136"/>
      <c r="E26" s="136"/>
      <c r="F26" s="136"/>
      <c r="G26" s="136"/>
      <c r="H26" s="137"/>
    </row>
    <row r="27" spans="1:10" ht="13.5" thickBot="1">
      <c r="A27" s="18"/>
      <c r="B27" s="19"/>
      <c r="C27" s="19"/>
      <c r="D27" s="19"/>
      <c r="E27" s="19"/>
      <c r="F27" s="19"/>
      <c r="G27" s="19"/>
      <c r="H27" s="20"/>
    </row>
  </sheetData>
  <mergeCells count="21">
    <mergeCell ref="A1:B1"/>
    <mergeCell ref="C1:H1"/>
    <mergeCell ref="A2:H2"/>
    <mergeCell ref="A3:H3"/>
    <mergeCell ref="A5:E5"/>
    <mergeCell ref="F5:H5"/>
    <mergeCell ref="A6:E6"/>
    <mergeCell ref="F6:H6"/>
    <mergeCell ref="A7:D7"/>
    <mergeCell ref="E7:H7"/>
    <mergeCell ref="A25:H26"/>
    <mergeCell ref="A17:G17"/>
    <mergeCell ref="A9:D9"/>
    <mergeCell ref="A20:H20"/>
    <mergeCell ref="A21:H21"/>
    <mergeCell ref="E8:E9"/>
    <mergeCell ref="G8:H8"/>
    <mergeCell ref="A10:H10"/>
    <mergeCell ref="G9:H9"/>
    <mergeCell ref="A8:D8"/>
    <mergeCell ref="F8:F9"/>
  </mergeCells>
  <phoneticPr fontId="15" type="noConversion"/>
  <conditionalFormatting sqref="IJ13:IJ16 IR13:IR16 L13:L16 T13:T16 AB13:AB16 AJ13:AJ16 AR13:AR16 AZ13:AZ16 BH13:BH16 BP13:BP16 BX13:BX16 CF13:CF16 CN13:CN16 CV13:CV16 DD13:DD16 DL13:DL16 DT13:DT16 EB13:EB16 EJ13:EJ16 ER13:ER16 EZ13:EZ16 FH13:FH16 FP13:FP16 FX13:FX16 GF13:GF16 GN13:GN16 GV13:GV16 HD13:HD16 HL13:HL16 HT13:HT16 IB13:IB16 D12">
    <cfRule type="cellIs" priority="1" operator="equal">
      <formula>0</formula>
    </cfRule>
  </conditionalFormatting>
  <conditionalFormatting sqref="D13:D15">
    <cfRule type="cellIs" dxfId="9" priority="2" stopIfTrue="1" operator="equal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0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M38" sqref="M38"/>
    </sheetView>
  </sheetViews>
  <sheetFormatPr defaultRowHeight="12.75"/>
  <cols>
    <col min="1" max="1" width="13.7109375" customWidth="1"/>
    <col min="2" max="2" width="28.140625" customWidth="1"/>
    <col min="3" max="3" width="17.85546875" customWidth="1"/>
    <col min="4" max="4" width="9.28515625" bestFit="1" customWidth="1"/>
    <col min="5" max="5" width="18.85546875" customWidth="1"/>
  </cols>
  <sheetData>
    <row r="1" spans="1:5">
      <c r="A1" s="231"/>
      <c r="B1" s="232"/>
      <c r="C1" s="232"/>
      <c r="D1" s="232"/>
      <c r="E1" s="233"/>
    </row>
    <row r="2" spans="1:5">
      <c r="A2" s="234"/>
      <c r="B2" s="235"/>
      <c r="C2" s="235"/>
      <c r="D2" s="235"/>
      <c r="E2" s="236"/>
    </row>
    <row r="3" spans="1:5">
      <c r="A3" s="234"/>
      <c r="B3" s="235"/>
      <c r="C3" s="235"/>
      <c r="D3" s="235"/>
      <c r="E3" s="236"/>
    </row>
    <row r="4" spans="1:5">
      <c r="A4" s="234"/>
      <c r="B4" s="235"/>
      <c r="C4" s="235"/>
      <c r="D4" s="235"/>
      <c r="E4" s="236"/>
    </row>
    <row r="5" spans="1:5">
      <c r="A5" s="234"/>
      <c r="B5" s="235"/>
      <c r="C5" s="235"/>
      <c r="D5" s="235"/>
      <c r="E5" s="236"/>
    </row>
    <row r="6" spans="1:5">
      <c r="A6" s="234"/>
      <c r="B6" s="235"/>
      <c r="C6" s="235"/>
      <c r="D6" s="235"/>
      <c r="E6" s="236"/>
    </row>
    <row r="7" spans="1:5">
      <c r="A7" s="237"/>
      <c r="B7" s="106" t="s">
        <v>58</v>
      </c>
      <c r="C7" s="106"/>
      <c r="D7" s="106"/>
      <c r="E7" s="238"/>
    </row>
    <row r="8" spans="1:5">
      <c r="A8" s="239"/>
      <c r="B8" s="105" t="s">
        <v>56</v>
      </c>
      <c r="C8" s="105" t="s">
        <v>57</v>
      </c>
      <c r="D8" s="105" t="s">
        <v>65</v>
      </c>
      <c r="E8" s="240" t="s">
        <v>66</v>
      </c>
    </row>
    <row r="9" spans="1:5">
      <c r="A9" s="241" t="s">
        <v>52</v>
      </c>
      <c r="B9" s="101" t="s">
        <v>55</v>
      </c>
      <c r="C9" s="102">
        <v>475000</v>
      </c>
      <c r="D9" s="242">
        <v>5000</v>
      </c>
      <c r="E9" s="243">
        <f>C9/D9</f>
        <v>95</v>
      </c>
    </row>
    <row r="10" spans="1:5">
      <c r="A10" s="241" t="s">
        <v>53</v>
      </c>
      <c r="B10" s="101" t="s">
        <v>102</v>
      </c>
      <c r="C10" s="102">
        <v>472918</v>
      </c>
      <c r="D10" s="242">
        <v>5000</v>
      </c>
      <c r="E10" s="243">
        <f>C10/D10</f>
        <v>94.583600000000004</v>
      </c>
    </row>
    <row r="11" spans="1:5">
      <c r="A11" s="241" t="s">
        <v>54</v>
      </c>
      <c r="B11" s="101" t="s">
        <v>103</v>
      </c>
      <c r="C11" s="102">
        <v>384380</v>
      </c>
      <c r="D11" s="242">
        <v>5000</v>
      </c>
      <c r="E11" s="243">
        <f>C11/D11</f>
        <v>76.876000000000005</v>
      </c>
    </row>
    <row r="12" spans="1:5" ht="13.5" thickBot="1">
      <c r="A12" s="244"/>
      <c r="B12" s="245" t="s">
        <v>60</v>
      </c>
      <c r="C12" s="246">
        <f>MEDIAN(C9:C11)</f>
        <v>472918</v>
      </c>
      <c r="D12" s="246"/>
      <c r="E12" s="247">
        <f>MEDIAN(E9:E11)</f>
        <v>94.583600000000004</v>
      </c>
    </row>
    <row r="14" spans="1:5" hidden="1">
      <c r="A14" s="106"/>
      <c r="B14" s="106" t="s">
        <v>59</v>
      </c>
      <c r="C14" s="106"/>
      <c r="D14" s="106"/>
      <c r="E14" s="106"/>
    </row>
    <row r="15" spans="1:5" hidden="1">
      <c r="A15" s="105"/>
      <c r="B15" s="105" t="s">
        <v>56</v>
      </c>
      <c r="C15" s="105" t="s">
        <v>57</v>
      </c>
      <c r="D15" s="105" t="s">
        <v>65</v>
      </c>
      <c r="E15" s="107" t="s">
        <v>66</v>
      </c>
    </row>
    <row r="16" spans="1:5" hidden="1">
      <c r="A16" s="101" t="s">
        <v>52</v>
      </c>
      <c r="B16" s="101" t="s">
        <v>55</v>
      </c>
      <c r="C16" s="102">
        <v>275000</v>
      </c>
      <c r="D16" s="108">
        <v>5000</v>
      </c>
      <c r="E16" s="108">
        <f>C16/D16</f>
        <v>55</v>
      </c>
    </row>
    <row r="17" spans="1:5" hidden="1">
      <c r="A17" s="101" t="s">
        <v>53</v>
      </c>
      <c r="B17" s="101"/>
      <c r="C17" s="101"/>
      <c r="D17" s="108">
        <v>5000</v>
      </c>
      <c r="E17" s="108"/>
    </row>
    <row r="18" spans="1:5" hidden="1">
      <c r="A18" s="101" t="s">
        <v>54</v>
      </c>
      <c r="B18" s="101"/>
      <c r="C18" s="101"/>
      <c r="D18" s="108">
        <v>5000</v>
      </c>
      <c r="E18" s="108"/>
    </row>
    <row r="19" spans="1:5" hidden="1">
      <c r="A19" s="103"/>
      <c r="B19" s="103" t="s">
        <v>60</v>
      </c>
      <c r="C19" s="104">
        <f>MEDIAN(C16:C18)</f>
        <v>275000</v>
      </c>
      <c r="D19" s="104"/>
      <c r="E19" s="104">
        <f>MEDIAN(E16:E18)</f>
        <v>55</v>
      </c>
    </row>
  </sheetData>
  <phoneticPr fontId="5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22"/>
  <sheetViews>
    <sheetView topLeftCell="B1" workbookViewId="0">
      <selection activeCell="C23" sqref="C23"/>
    </sheetView>
  </sheetViews>
  <sheetFormatPr defaultRowHeight="15"/>
  <cols>
    <col min="1" max="1" width="12" style="115" bestFit="1" customWidth="1"/>
    <col min="2" max="2" width="28.140625" style="115" customWidth="1"/>
    <col min="3" max="3" width="18.7109375" style="115" customWidth="1"/>
    <col min="4" max="4" width="81.85546875" style="115" customWidth="1"/>
    <col min="5" max="5" width="11.140625" style="115" customWidth="1"/>
    <col min="6" max="6" width="15.7109375" style="115" customWidth="1"/>
    <col min="7" max="7" width="12.28515625" style="115" customWidth="1"/>
    <col min="8" max="8" width="14.5703125" style="115" customWidth="1"/>
    <col min="9" max="16384" width="9.140625" style="115"/>
  </cols>
  <sheetData>
    <row r="1" spans="2:8">
      <c r="B1" s="109"/>
      <c r="C1" s="110"/>
      <c r="D1" s="111"/>
      <c r="E1" s="112"/>
      <c r="F1" s="113"/>
      <c r="G1" s="114"/>
    </row>
    <row r="2" spans="2:8" ht="18.75" customHeight="1">
      <c r="B2" s="116" t="s">
        <v>83</v>
      </c>
      <c r="C2" s="117"/>
      <c r="D2" s="118" t="s">
        <v>101</v>
      </c>
      <c r="E2" s="119"/>
      <c r="F2" s="120"/>
      <c r="G2" s="121" t="s">
        <v>75</v>
      </c>
      <c r="H2" s="122"/>
    </row>
    <row r="3" spans="2:8" ht="24">
      <c r="B3" s="123" t="s">
        <v>76</v>
      </c>
      <c r="C3" s="123" t="s">
        <v>77</v>
      </c>
      <c r="D3" s="124" t="s">
        <v>8</v>
      </c>
      <c r="E3" s="123" t="s">
        <v>9</v>
      </c>
      <c r="F3" s="125" t="s">
        <v>78</v>
      </c>
      <c r="G3" s="125" t="s">
        <v>79</v>
      </c>
      <c r="H3" s="125" t="s">
        <v>13</v>
      </c>
    </row>
    <row r="4" spans="2:8">
      <c r="B4" s="126" t="s">
        <v>100</v>
      </c>
      <c r="C4" s="126" t="s">
        <v>96</v>
      </c>
      <c r="D4" s="127" t="s">
        <v>95</v>
      </c>
      <c r="E4" s="126" t="s">
        <v>75</v>
      </c>
      <c r="F4" s="128">
        <f>0.8*0.5</f>
        <v>0.4</v>
      </c>
      <c r="G4" s="128">
        <v>4.08</v>
      </c>
      <c r="H4" s="128">
        <f t="shared" ref="H4:H10" si="0">F4*G4</f>
        <v>1.6320000000000001</v>
      </c>
    </row>
    <row r="5" spans="2:8">
      <c r="B5" s="126" t="s">
        <v>100</v>
      </c>
      <c r="C5" s="126" t="s">
        <v>99</v>
      </c>
      <c r="D5" s="127" t="s">
        <v>97</v>
      </c>
      <c r="E5" s="126" t="s">
        <v>98</v>
      </c>
      <c r="F5" s="128">
        <f>F4*5</f>
        <v>2</v>
      </c>
      <c r="G5" s="128">
        <v>2.04</v>
      </c>
      <c r="H5" s="128">
        <f t="shared" si="0"/>
        <v>4.08</v>
      </c>
    </row>
    <row r="6" spans="2:8">
      <c r="B6" s="126" t="s">
        <v>100</v>
      </c>
      <c r="C6" s="126" t="s">
        <v>84</v>
      </c>
      <c r="D6" s="127" t="s">
        <v>85</v>
      </c>
      <c r="E6" s="126" t="s">
        <v>67</v>
      </c>
      <c r="F6" s="128">
        <v>0.5</v>
      </c>
      <c r="G6" s="128">
        <v>3.96</v>
      </c>
      <c r="H6" s="128">
        <f t="shared" si="0"/>
        <v>1.98</v>
      </c>
    </row>
    <row r="7" spans="2:8">
      <c r="B7" s="126" t="s">
        <v>82</v>
      </c>
      <c r="C7" s="126" t="s">
        <v>87</v>
      </c>
      <c r="D7" s="127" t="s">
        <v>86</v>
      </c>
      <c r="E7" s="126" t="s">
        <v>80</v>
      </c>
      <c r="F7" s="128">
        <v>0.18</v>
      </c>
      <c r="G7" s="128">
        <v>16.7</v>
      </c>
      <c r="H7" s="128">
        <f t="shared" si="0"/>
        <v>3.0059999999999998</v>
      </c>
    </row>
    <row r="8" spans="2:8">
      <c r="B8" s="126" t="s">
        <v>82</v>
      </c>
      <c r="C8" s="126" t="s">
        <v>89</v>
      </c>
      <c r="D8" s="127" t="s">
        <v>88</v>
      </c>
      <c r="E8" s="126" t="s">
        <v>80</v>
      </c>
      <c r="F8" s="128">
        <v>0.9</v>
      </c>
      <c r="G8" s="128">
        <v>12.013</v>
      </c>
      <c r="H8" s="128">
        <f t="shared" si="0"/>
        <v>10.8117</v>
      </c>
    </row>
    <row r="9" spans="2:8">
      <c r="B9" s="126" t="s">
        <v>82</v>
      </c>
      <c r="C9" s="126" t="s">
        <v>91</v>
      </c>
      <c r="D9" s="127" t="s">
        <v>90</v>
      </c>
      <c r="E9" s="126" t="s">
        <v>67</v>
      </c>
      <c r="F9" s="128">
        <v>2.5</v>
      </c>
      <c r="G9" s="128">
        <v>6.43</v>
      </c>
      <c r="H9" s="128">
        <f t="shared" si="0"/>
        <v>16.074999999999999</v>
      </c>
    </row>
    <row r="10" spans="2:8">
      <c r="B10" s="126" t="s">
        <v>82</v>
      </c>
      <c r="C10" s="126" t="s">
        <v>93</v>
      </c>
      <c r="D10" s="127" t="s">
        <v>92</v>
      </c>
      <c r="E10" s="126" t="s">
        <v>75</v>
      </c>
      <c r="F10" s="128">
        <v>0.26</v>
      </c>
      <c r="G10" s="128">
        <v>74.8</v>
      </c>
      <c r="H10" s="128">
        <f t="shared" si="0"/>
        <v>19.448</v>
      </c>
    </row>
    <row r="11" spans="2:8">
      <c r="B11" s="129" t="s">
        <v>81</v>
      </c>
      <c r="C11" s="130"/>
      <c r="D11" s="131"/>
      <c r="E11" s="130"/>
      <c r="F11" s="130"/>
      <c r="G11" s="132"/>
      <c r="H11" s="133">
        <f>SUM(H4:H10)</f>
        <v>57.032699999999998</v>
      </c>
    </row>
    <row r="14" spans="2:8">
      <c r="B14" s="116"/>
      <c r="C14" s="117"/>
      <c r="D14" s="118" t="s">
        <v>69</v>
      </c>
      <c r="E14" s="119"/>
      <c r="F14" s="120"/>
      <c r="G14" s="121" t="s">
        <v>67</v>
      </c>
      <c r="H14" s="122"/>
    </row>
    <row r="15" spans="2:8" ht="24">
      <c r="B15" s="123" t="s">
        <v>76</v>
      </c>
      <c r="C15" s="123" t="s">
        <v>77</v>
      </c>
      <c r="D15" s="124" t="s">
        <v>8</v>
      </c>
      <c r="E15" s="123" t="s">
        <v>9</v>
      </c>
      <c r="F15" s="125" t="s">
        <v>78</v>
      </c>
      <c r="G15" s="125" t="s">
        <v>79</v>
      </c>
      <c r="H15" s="125" t="s">
        <v>13</v>
      </c>
    </row>
    <row r="16" spans="2:8">
      <c r="B16" s="126" t="s">
        <v>100</v>
      </c>
      <c r="C16" s="126" t="s">
        <v>105</v>
      </c>
      <c r="D16" s="127" t="s">
        <v>104</v>
      </c>
      <c r="E16" s="126" t="s">
        <v>75</v>
      </c>
      <c r="F16" s="128">
        <v>0.2</v>
      </c>
      <c r="G16" s="128">
        <v>98.82</v>
      </c>
      <c r="H16" s="128">
        <f t="shared" ref="H16:H21" si="1">F16*G16</f>
        <v>19.763999999999999</v>
      </c>
    </row>
    <row r="17" spans="2:8">
      <c r="B17" s="126" t="s">
        <v>82</v>
      </c>
      <c r="C17" s="126" t="s">
        <v>106</v>
      </c>
      <c r="D17" s="127" t="s">
        <v>107</v>
      </c>
      <c r="E17" s="126" t="s">
        <v>75</v>
      </c>
      <c r="F17" s="128">
        <v>0.05</v>
      </c>
      <c r="G17" s="128">
        <v>68.400000000000006</v>
      </c>
      <c r="H17" s="128">
        <f>F17*G17</f>
        <v>3.4200000000000004</v>
      </c>
    </row>
    <row r="18" spans="2:8">
      <c r="B18" s="126" t="s">
        <v>100</v>
      </c>
      <c r="C18" s="126" t="s">
        <v>89</v>
      </c>
      <c r="D18" s="127" t="s">
        <v>88</v>
      </c>
      <c r="E18" s="126" t="s">
        <v>80</v>
      </c>
      <c r="F18" s="128">
        <v>1.2</v>
      </c>
      <c r="G18" s="128">
        <v>12.01</v>
      </c>
      <c r="H18" s="128">
        <f t="shared" si="1"/>
        <v>14.411999999999999</v>
      </c>
    </row>
    <row r="19" spans="2:8">
      <c r="B19" s="126" t="s">
        <v>100</v>
      </c>
      <c r="C19" s="126" t="s">
        <v>108</v>
      </c>
      <c r="D19" s="127" t="s">
        <v>109</v>
      </c>
      <c r="E19" s="126" t="s">
        <v>80</v>
      </c>
      <c r="F19" s="128">
        <v>0.2</v>
      </c>
      <c r="G19" s="128">
        <v>8.86</v>
      </c>
      <c r="H19" s="128">
        <f t="shared" si="1"/>
        <v>1.772</v>
      </c>
    </row>
    <row r="20" spans="2:8">
      <c r="B20" s="126" t="s">
        <v>100</v>
      </c>
      <c r="C20" s="126" t="s">
        <v>111</v>
      </c>
      <c r="D20" s="127" t="s">
        <v>110</v>
      </c>
      <c r="E20" s="126" t="s">
        <v>80</v>
      </c>
      <c r="F20" s="128">
        <v>0.05</v>
      </c>
      <c r="G20" s="128">
        <v>3.11</v>
      </c>
      <c r="H20" s="128">
        <f t="shared" si="1"/>
        <v>0.1555</v>
      </c>
    </row>
    <row r="21" spans="2:8" ht="36">
      <c r="B21" s="126" t="s">
        <v>100</v>
      </c>
      <c r="C21" s="126" t="s">
        <v>115</v>
      </c>
      <c r="D21" s="127" t="s">
        <v>116</v>
      </c>
      <c r="E21" s="126" t="s">
        <v>67</v>
      </c>
      <c r="F21" s="128">
        <v>1</v>
      </c>
      <c r="G21" s="128">
        <v>17.57</v>
      </c>
      <c r="H21" s="128">
        <f t="shared" si="1"/>
        <v>17.57</v>
      </c>
    </row>
    <row r="22" spans="2:8">
      <c r="B22" s="129" t="s">
        <v>81</v>
      </c>
      <c r="C22" s="130"/>
      <c r="D22" s="131"/>
      <c r="E22" s="130"/>
      <c r="F22" s="130"/>
      <c r="G22" s="132"/>
      <c r="H22" s="133">
        <f>SUM(H16:H21)</f>
        <v>57.093500000000006</v>
      </c>
    </row>
  </sheetData>
  <phoneticPr fontId="0" type="noConversion"/>
  <conditionalFormatting sqref="B4:G10 H4:H11 H22 B16:H16 B18:H21">
    <cfRule type="expression" dxfId="8" priority="1" stopIfTrue="1">
      <formula>AND($A4&lt;&gt;"COMPOSICAO",$A4&lt;&gt;"INSUMO",$A4&lt;&gt;"")</formula>
    </cfRule>
    <cfRule type="expression" dxfId="7" priority="2" stopIfTrue="1">
      <formula>AND(OR($A4="COMPOSICAO",$A4="INSUMO",$A4&lt;&gt;""),$A4&lt;&gt;"")</formula>
    </cfRule>
  </conditionalFormatting>
  <conditionalFormatting sqref="B17:H17">
    <cfRule type="expression" dxfId="6" priority="3" stopIfTrue="1">
      <formula>AND(#REF!&lt;&gt;"COMPOSICAO",#REF!&lt;&gt;"INSUMO",#REF!&lt;&gt;"")</formula>
    </cfRule>
    <cfRule type="expression" dxfId="5" priority="4" stopIfTrue="1">
      <formula>AND(OR(#REF!="COMPOSICAO",#REF!="INSUMO",#REF!&lt;&gt;""),#REF!&lt;&gt;"")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9"/>
  </sheetPr>
  <dimension ref="A1:U45"/>
  <sheetViews>
    <sheetView showGridLines="0" zoomScale="90" zoomScaleNormal="90" workbookViewId="0">
      <selection activeCell="B15" sqref="B15"/>
    </sheetView>
  </sheetViews>
  <sheetFormatPr defaultRowHeight="12.75"/>
  <cols>
    <col min="1" max="1" width="2.28515625" style="38" customWidth="1"/>
    <col min="2" max="2" width="23.85546875" style="38" customWidth="1"/>
    <col min="3" max="8" width="3.85546875" style="38" customWidth="1"/>
    <col min="9" max="9" width="24.140625" style="38" customWidth="1"/>
    <col min="10" max="10" width="18" style="38" customWidth="1"/>
    <col min="11" max="16384" width="9.140625" style="38"/>
  </cols>
  <sheetData>
    <row r="1" spans="1:21" ht="34.5" customHeight="1">
      <c r="A1" s="71"/>
      <c r="B1" s="71"/>
      <c r="C1" s="72"/>
      <c r="D1" s="72"/>
      <c r="E1" s="72"/>
      <c r="F1" s="72"/>
      <c r="G1" s="72"/>
      <c r="H1" s="72"/>
      <c r="I1" s="72"/>
      <c r="J1" s="73"/>
    </row>
    <row r="2" spans="1:21" ht="50.25" customHeight="1" thickBot="1">
      <c r="A2" s="39"/>
      <c r="B2" s="175" t="s">
        <v>14</v>
      </c>
      <c r="C2" s="176"/>
      <c r="D2" s="176"/>
      <c r="E2" s="176"/>
      <c r="F2" s="176"/>
      <c r="G2" s="176"/>
      <c r="H2" s="176"/>
      <c r="I2" s="176"/>
      <c r="J2" s="177"/>
    </row>
    <row r="3" spans="1:21">
      <c r="A3" s="39"/>
      <c r="B3" s="74"/>
      <c r="C3" s="75"/>
      <c r="D3" s="75"/>
      <c r="E3" s="75"/>
      <c r="F3" s="75"/>
      <c r="G3" s="75"/>
      <c r="H3" s="75"/>
      <c r="I3" s="75"/>
      <c r="J3" s="76"/>
      <c r="K3" s="77"/>
      <c r="L3" s="78"/>
      <c r="M3" s="78"/>
      <c r="N3" s="78"/>
      <c r="O3" s="78"/>
      <c r="P3" s="78"/>
      <c r="Q3" s="78"/>
      <c r="R3" s="78"/>
      <c r="S3" s="78"/>
      <c r="T3" s="79"/>
      <c r="U3" s="79"/>
    </row>
    <row r="4" spans="1:21">
      <c r="A4" s="39"/>
      <c r="B4" s="178" t="s">
        <v>45</v>
      </c>
      <c r="C4" s="179"/>
      <c r="D4" s="179"/>
      <c r="E4" s="179"/>
      <c r="F4" s="179"/>
      <c r="G4" s="179"/>
      <c r="H4" s="179"/>
      <c r="I4" s="179"/>
      <c r="J4" s="180"/>
      <c r="K4" s="77"/>
      <c r="L4" s="78"/>
      <c r="M4" s="78"/>
      <c r="N4" s="78"/>
      <c r="O4" s="78"/>
      <c r="P4" s="78"/>
      <c r="Q4" s="78"/>
      <c r="R4" s="78"/>
      <c r="S4" s="78"/>
      <c r="T4" s="79"/>
      <c r="U4" s="79"/>
    </row>
    <row r="5" spans="1:21">
      <c r="A5" s="39"/>
      <c r="B5" s="181"/>
      <c r="C5" s="182"/>
      <c r="D5" s="182"/>
      <c r="E5" s="182"/>
      <c r="F5" s="182"/>
      <c r="G5" s="182"/>
      <c r="H5" s="182"/>
      <c r="I5" s="182"/>
      <c r="J5" s="183"/>
      <c r="K5" s="77"/>
      <c r="L5" s="78"/>
      <c r="M5" s="78"/>
      <c r="N5" s="78"/>
      <c r="O5" s="78"/>
      <c r="P5" s="78"/>
      <c r="Q5" s="78"/>
      <c r="R5" s="78"/>
      <c r="S5" s="78"/>
      <c r="T5" s="79"/>
      <c r="U5" s="79"/>
    </row>
    <row r="6" spans="1:21">
      <c r="A6" s="39"/>
      <c r="B6" s="41" t="s">
        <v>120</v>
      </c>
      <c r="C6" s="80"/>
      <c r="D6" s="80"/>
      <c r="E6" s="80"/>
      <c r="F6" s="80"/>
      <c r="G6" s="80"/>
      <c r="H6" s="80"/>
      <c r="I6" s="80"/>
      <c r="J6" s="81"/>
      <c r="K6" s="77"/>
      <c r="L6" s="78"/>
      <c r="M6" s="78"/>
      <c r="N6" s="78"/>
      <c r="O6" s="78"/>
      <c r="P6" s="78"/>
      <c r="Q6" s="78"/>
      <c r="R6" s="78"/>
      <c r="S6" s="78"/>
      <c r="T6" s="79"/>
      <c r="U6" s="79"/>
    </row>
    <row r="7" spans="1:21">
      <c r="A7" s="39"/>
      <c r="B7" s="42" t="s">
        <v>119</v>
      </c>
      <c r="C7" s="43"/>
      <c r="D7" s="43"/>
      <c r="E7" s="43"/>
      <c r="F7" s="43"/>
      <c r="G7" s="43"/>
      <c r="H7" s="43"/>
      <c r="I7" s="43"/>
      <c r="J7" s="44"/>
      <c r="K7" s="77"/>
      <c r="L7" s="78"/>
      <c r="M7" s="78"/>
      <c r="N7" s="78"/>
      <c r="O7" s="78"/>
      <c r="P7" s="78"/>
      <c r="Q7" s="78"/>
      <c r="R7" s="78"/>
      <c r="S7" s="78"/>
      <c r="T7" s="79"/>
      <c r="U7" s="79"/>
    </row>
    <row r="8" spans="1:21">
      <c r="A8" s="39"/>
      <c r="B8" s="49" t="s">
        <v>15</v>
      </c>
      <c r="C8" s="45"/>
      <c r="D8" s="45"/>
      <c r="E8" s="45"/>
      <c r="F8" s="45"/>
      <c r="G8" s="45"/>
      <c r="H8" s="45"/>
      <c r="I8" s="45"/>
      <c r="J8" s="46"/>
      <c r="K8" s="77"/>
      <c r="L8" s="78"/>
      <c r="M8" s="78"/>
      <c r="N8" s="78"/>
      <c r="O8" s="78"/>
      <c r="P8" s="78"/>
      <c r="Q8" s="78"/>
      <c r="R8" s="78"/>
      <c r="S8" s="78"/>
      <c r="T8" s="79"/>
      <c r="U8" s="79"/>
    </row>
    <row r="9" spans="1:21">
      <c r="A9" s="39"/>
      <c r="B9" s="42" t="s">
        <v>16</v>
      </c>
      <c r="C9" s="43"/>
      <c r="D9" s="43"/>
      <c r="E9" s="43"/>
      <c r="F9" s="47"/>
      <c r="G9" s="47"/>
      <c r="H9" s="47"/>
      <c r="I9" s="47"/>
      <c r="J9" s="44"/>
      <c r="K9" s="77"/>
      <c r="L9" s="78"/>
      <c r="M9" s="78"/>
      <c r="N9" s="78"/>
      <c r="O9" s="78"/>
      <c r="P9" s="78"/>
      <c r="Q9" s="78"/>
      <c r="R9" s="78"/>
      <c r="S9" s="78"/>
      <c r="T9" s="79"/>
      <c r="U9" s="79"/>
    </row>
    <row r="10" spans="1:21">
      <c r="A10" s="39"/>
      <c r="B10" s="49" t="s">
        <v>44</v>
      </c>
      <c r="C10" s="50"/>
      <c r="D10" s="50"/>
      <c r="E10" s="50"/>
      <c r="F10" s="50"/>
      <c r="G10" s="50"/>
      <c r="H10" s="50"/>
      <c r="I10" s="50"/>
      <c r="J10" s="51"/>
      <c r="K10" s="77"/>
      <c r="L10" s="78"/>
      <c r="M10" s="78"/>
      <c r="N10" s="78"/>
      <c r="O10" s="78"/>
      <c r="P10" s="78"/>
      <c r="Q10" s="78"/>
      <c r="R10" s="78"/>
      <c r="S10" s="78"/>
      <c r="T10" s="79"/>
      <c r="U10" s="79"/>
    </row>
    <row r="11" spans="1:21">
      <c r="A11" s="39"/>
      <c r="B11" s="48"/>
      <c r="C11" s="47"/>
      <c r="D11" s="47"/>
      <c r="E11" s="47"/>
      <c r="F11" s="43"/>
      <c r="G11" s="43"/>
      <c r="H11" s="43"/>
      <c r="I11" s="43"/>
      <c r="J11" s="44"/>
      <c r="K11" s="77"/>
      <c r="L11" s="78"/>
      <c r="M11" s="78"/>
      <c r="N11" s="78"/>
      <c r="O11" s="78"/>
      <c r="P11" s="78"/>
      <c r="Q11" s="78"/>
      <c r="R11" s="78"/>
      <c r="S11" s="78"/>
      <c r="T11" s="79"/>
      <c r="U11" s="79"/>
    </row>
    <row r="12" spans="1:21">
      <c r="A12" s="39"/>
      <c r="B12" s="49"/>
      <c r="C12" s="50"/>
      <c r="D12" s="50"/>
      <c r="E12" s="50"/>
      <c r="F12" s="50"/>
      <c r="G12" s="50"/>
      <c r="H12" s="50"/>
      <c r="I12" s="50"/>
      <c r="J12" s="51"/>
      <c r="K12" s="77"/>
      <c r="L12" s="78"/>
      <c r="M12" s="78"/>
      <c r="N12" s="78"/>
      <c r="O12" s="78"/>
      <c r="P12" s="78"/>
      <c r="Q12" s="78"/>
      <c r="R12" s="78"/>
      <c r="S12" s="78"/>
      <c r="T12" s="79"/>
      <c r="U12" s="79"/>
    </row>
    <row r="13" spans="1:21">
      <c r="A13" s="39"/>
      <c r="B13" s="42" t="s">
        <v>17</v>
      </c>
      <c r="C13" s="24"/>
      <c r="D13" s="24"/>
      <c r="E13" s="24"/>
      <c r="F13" s="24"/>
      <c r="G13" s="24"/>
      <c r="H13" s="24"/>
      <c r="I13" s="24"/>
      <c r="J13" s="25" t="s">
        <v>18</v>
      </c>
      <c r="K13" s="77"/>
      <c r="L13" s="78"/>
      <c r="M13" s="78"/>
      <c r="N13" s="78"/>
      <c r="O13" s="78"/>
      <c r="P13" s="78"/>
      <c r="Q13" s="78"/>
      <c r="R13" s="78"/>
      <c r="S13" s="78"/>
      <c r="T13" s="79"/>
      <c r="U13" s="79"/>
    </row>
    <row r="14" spans="1:21">
      <c r="A14" s="39"/>
      <c r="B14" s="49" t="s">
        <v>19</v>
      </c>
      <c r="C14" s="45"/>
      <c r="D14" s="45"/>
      <c r="E14" s="45"/>
      <c r="F14" s="45"/>
      <c r="G14" s="45"/>
      <c r="H14" s="45"/>
      <c r="I14" s="45"/>
      <c r="J14" s="46" t="str">
        <f>[13]PLANILHA!N11</f>
        <v>MG</v>
      </c>
      <c r="K14" s="77"/>
      <c r="L14" s="78"/>
      <c r="M14" s="78"/>
      <c r="N14" s="78"/>
      <c r="O14" s="78"/>
      <c r="P14" s="78"/>
      <c r="Q14" s="78"/>
      <c r="R14" s="78"/>
      <c r="S14" s="78"/>
      <c r="T14" s="79"/>
      <c r="U14" s="79"/>
    </row>
    <row r="15" spans="1:21">
      <c r="A15" s="39"/>
      <c r="B15" s="82"/>
      <c r="C15" s="24"/>
      <c r="D15" s="24"/>
      <c r="E15" s="24"/>
      <c r="F15" s="24"/>
      <c r="G15" s="24"/>
      <c r="H15" s="24"/>
      <c r="I15" s="24"/>
      <c r="J15" s="25"/>
      <c r="K15" s="77"/>
      <c r="L15" s="78"/>
      <c r="M15" s="78"/>
      <c r="N15" s="78"/>
      <c r="O15" s="78"/>
      <c r="P15" s="78"/>
      <c r="Q15" s="78"/>
      <c r="R15" s="78"/>
      <c r="S15" s="78"/>
      <c r="T15" s="79"/>
      <c r="U15" s="79"/>
    </row>
    <row r="16" spans="1:21">
      <c r="A16" s="39"/>
      <c r="B16" s="49"/>
      <c r="C16" s="45"/>
      <c r="D16" s="45"/>
      <c r="E16" s="45"/>
      <c r="F16" s="45"/>
      <c r="G16" s="45"/>
      <c r="H16" s="45"/>
      <c r="I16" s="45"/>
      <c r="J16" s="46"/>
      <c r="K16" s="77"/>
      <c r="L16" s="78"/>
      <c r="M16" s="78"/>
      <c r="N16" s="78"/>
      <c r="O16" s="78"/>
      <c r="P16" s="78"/>
      <c r="Q16" s="78"/>
      <c r="R16" s="78"/>
      <c r="S16" s="78"/>
      <c r="T16" s="79"/>
      <c r="U16" s="79"/>
    </row>
    <row r="17" spans="1:21">
      <c r="A17" s="39"/>
      <c r="B17" s="39"/>
      <c r="C17" s="24"/>
      <c r="D17" s="24"/>
      <c r="E17" s="24"/>
      <c r="F17" s="24"/>
      <c r="G17" s="24"/>
      <c r="H17" s="24"/>
      <c r="I17" s="24"/>
      <c r="J17" s="25"/>
      <c r="K17" s="77"/>
      <c r="L17" s="78"/>
      <c r="M17" s="78"/>
      <c r="N17" s="78"/>
      <c r="O17" s="78"/>
      <c r="P17" s="78"/>
      <c r="Q17" s="78"/>
      <c r="R17" s="78"/>
      <c r="S17" s="78"/>
      <c r="T17" s="79"/>
      <c r="U17" s="79"/>
    </row>
    <row r="18" spans="1:21" ht="12.75" customHeight="1">
      <c r="A18" s="39"/>
      <c r="B18" s="184" t="s">
        <v>20</v>
      </c>
      <c r="C18" s="185"/>
      <c r="D18" s="185"/>
      <c r="E18" s="185"/>
      <c r="F18" s="185"/>
      <c r="G18" s="185"/>
      <c r="H18" s="185"/>
      <c r="I18" s="185"/>
      <c r="J18" s="186"/>
      <c r="K18" s="77"/>
      <c r="L18" s="78"/>
      <c r="M18" s="78"/>
      <c r="N18" s="78"/>
      <c r="O18" s="78"/>
      <c r="P18" s="78"/>
      <c r="Q18" s="78"/>
      <c r="R18" s="78"/>
      <c r="S18" s="78"/>
      <c r="T18" s="79"/>
      <c r="U18" s="79"/>
    </row>
    <row r="19" spans="1:21">
      <c r="A19" s="39"/>
      <c r="B19" s="52" t="s">
        <v>21</v>
      </c>
      <c r="C19" s="187" t="s">
        <v>22</v>
      </c>
      <c r="D19" s="188"/>
      <c r="E19" s="188"/>
      <c r="F19" s="188"/>
      <c r="G19" s="188"/>
      <c r="H19" s="189"/>
      <c r="I19" s="193" t="s">
        <v>23</v>
      </c>
      <c r="J19" s="194"/>
      <c r="K19" s="77"/>
      <c r="L19" s="78"/>
      <c r="M19" s="78"/>
      <c r="N19" s="78"/>
      <c r="O19" s="78"/>
      <c r="P19" s="78"/>
      <c r="Q19" s="78"/>
      <c r="R19" s="78"/>
      <c r="S19" s="78"/>
      <c r="T19" s="79"/>
      <c r="U19" s="79"/>
    </row>
    <row r="20" spans="1:21">
      <c r="A20" s="39"/>
      <c r="B20" s="53"/>
      <c r="C20" s="190"/>
      <c r="D20" s="191"/>
      <c r="E20" s="191"/>
      <c r="F20" s="191"/>
      <c r="G20" s="191"/>
      <c r="H20" s="192"/>
      <c r="I20" s="195"/>
      <c r="J20" s="196"/>
      <c r="K20" s="77"/>
      <c r="L20" s="78"/>
      <c r="M20" s="78"/>
      <c r="N20" s="78"/>
      <c r="O20" s="78"/>
      <c r="P20" s="40"/>
      <c r="Q20" s="78"/>
      <c r="R20" s="78"/>
      <c r="S20" s="78"/>
      <c r="T20" s="79"/>
      <c r="U20" s="79"/>
    </row>
    <row r="21" spans="1:21">
      <c r="A21" s="39"/>
      <c r="B21" s="54" t="s">
        <v>24</v>
      </c>
      <c r="C21" s="55" t="s">
        <v>25</v>
      </c>
      <c r="D21" s="173">
        <v>3.7999999999999999E-2</v>
      </c>
      <c r="E21" s="173"/>
      <c r="F21" s="56" t="s">
        <v>26</v>
      </c>
      <c r="G21" s="173">
        <v>4.6699999999999998E-2</v>
      </c>
      <c r="H21" s="174"/>
      <c r="I21" s="57" t="s">
        <v>24</v>
      </c>
      <c r="J21" s="58">
        <v>4.0500000000000001E-2</v>
      </c>
      <c r="K21" s="77"/>
      <c r="L21" s="78"/>
      <c r="M21" s="78"/>
      <c r="N21" s="78"/>
      <c r="O21" s="78"/>
      <c r="P21" s="40">
        <v>4.2000000000000003E-2</v>
      </c>
      <c r="Q21" s="40">
        <v>3.7999999999999999E-2</v>
      </c>
      <c r="R21" s="78"/>
      <c r="S21" s="78"/>
      <c r="T21" s="79"/>
      <c r="U21" s="79"/>
    </row>
    <row r="22" spans="1:21">
      <c r="A22" s="39"/>
      <c r="B22" s="59" t="s">
        <v>27</v>
      </c>
      <c r="C22" s="60" t="s">
        <v>25</v>
      </c>
      <c r="D22" s="199">
        <v>3.2000000000000002E-3</v>
      </c>
      <c r="E22" s="199"/>
      <c r="F22" s="61" t="s">
        <v>26</v>
      </c>
      <c r="G22" s="199">
        <v>7.4000000000000003E-3</v>
      </c>
      <c r="H22" s="200"/>
      <c r="I22" s="62" t="s">
        <v>27</v>
      </c>
      <c r="J22" s="58">
        <v>3.2000000000000002E-3</v>
      </c>
      <c r="K22" s="77"/>
      <c r="L22" s="78"/>
      <c r="M22" s="78"/>
      <c r="N22" s="78"/>
      <c r="O22" s="78"/>
      <c r="P22" s="40">
        <v>3.8E-3</v>
      </c>
      <c r="Q22" s="40">
        <v>3.8E-3</v>
      </c>
      <c r="R22" s="78"/>
      <c r="S22" s="78"/>
      <c r="T22" s="79"/>
      <c r="U22" s="79"/>
    </row>
    <row r="23" spans="1:21">
      <c r="A23" s="39"/>
      <c r="B23" s="59" t="s">
        <v>28</v>
      </c>
      <c r="C23" s="60" t="s">
        <v>25</v>
      </c>
      <c r="D23" s="199">
        <v>5.0000000000000001E-3</v>
      </c>
      <c r="E23" s="199"/>
      <c r="F23" s="61" t="s">
        <v>26</v>
      </c>
      <c r="G23" s="199">
        <v>9.7000000000000003E-3</v>
      </c>
      <c r="H23" s="200"/>
      <c r="I23" s="62" t="s">
        <v>28</v>
      </c>
      <c r="J23" s="58">
        <v>5.0000000000000001E-3</v>
      </c>
      <c r="K23" s="77"/>
      <c r="L23" s="78"/>
      <c r="M23" s="78"/>
      <c r="N23" s="78"/>
      <c r="O23" s="78"/>
      <c r="P23" s="40">
        <v>5.4000000000000003E-3</v>
      </c>
      <c r="Q23" s="40">
        <v>5.4000000000000003E-3</v>
      </c>
      <c r="R23" s="78"/>
      <c r="S23" s="78"/>
      <c r="T23" s="79"/>
      <c r="U23" s="79"/>
    </row>
    <row r="24" spans="1:21">
      <c r="A24" s="39"/>
      <c r="B24" s="59" t="s">
        <v>29</v>
      </c>
      <c r="C24" s="60" t="s">
        <v>25</v>
      </c>
      <c r="D24" s="199">
        <v>1.0200000000000001E-2</v>
      </c>
      <c r="E24" s="199"/>
      <c r="F24" s="61" t="s">
        <v>26</v>
      </c>
      <c r="G24" s="199">
        <v>1.21E-2</v>
      </c>
      <c r="H24" s="200"/>
      <c r="I24" s="62" t="s">
        <v>29</v>
      </c>
      <c r="J24" s="58">
        <v>1.0800000000000001E-2</v>
      </c>
      <c r="K24" s="77"/>
      <c r="L24" s="78"/>
      <c r="M24" s="78"/>
      <c r="N24" s="78"/>
      <c r="O24" s="78"/>
      <c r="P24" s="40">
        <v>1.0800000000000001E-2</v>
      </c>
      <c r="Q24" s="40">
        <v>1.0500000000000001E-2</v>
      </c>
      <c r="R24" s="78"/>
      <c r="S24" s="78"/>
      <c r="T24" s="79"/>
      <c r="U24" s="79"/>
    </row>
    <row r="25" spans="1:21">
      <c r="A25" s="39"/>
      <c r="B25" s="59" t="s">
        <v>30</v>
      </c>
      <c r="C25" s="60" t="s">
        <v>25</v>
      </c>
      <c r="D25" s="199">
        <v>6.6400000000000001E-2</v>
      </c>
      <c r="E25" s="199"/>
      <c r="F25" s="61" t="s">
        <v>26</v>
      </c>
      <c r="G25" s="199">
        <v>8.6900000000000005E-2</v>
      </c>
      <c r="H25" s="200"/>
      <c r="I25" s="62" t="s">
        <v>30</v>
      </c>
      <c r="J25" s="58">
        <v>6.6500000000000004E-2</v>
      </c>
      <c r="K25" s="77"/>
      <c r="L25" s="78"/>
      <c r="M25" s="78"/>
      <c r="N25" s="78"/>
      <c r="O25" s="78"/>
      <c r="P25" s="40">
        <v>6.8000000000000005E-2</v>
      </c>
      <c r="Q25" s="40">
        <v>6.6400000000000001E-2</v>
      </c>
      <c r="R25" s="78"/>
      <c r="S25" s="78"/>
      <c r="T25" s="79"/>
      <c r="U25" s="79"/>
    </row>
    <row r="26" spans="1:21">
      <c r="A26" s="39"/>
      <c r="B26" s="63" t="s">
        <v>31</v>
      </c>
      <c r="C26" s="60" t="s">
        <v>25</v>
      </c>
      <c r="D26" s="199">
        <v>5.6500000000000002E-2</v>
      </c>
      <c r="E26" s="199"/>
      <c r="F26" s="61" t="s">
        <v>26</v>
      </c>
      <c r="G26" s="199">
        <v>8.6499999999999994E-2</v>
      </c>
      <c r="H26" s="200"/>
      <c r="I26" s="64" t="s">
        <v>46</v>
      </c>
      <c r="J26" s="58">
        <v>8.6499999999999994E-2</v>
      </c>
      <c r="K26" s="77"/>
      <c r="L26" s="78"/>
      <c r="M26" s="78"/>
      <c r="N26" s="78"/>
      <c r="O26" s="78"/>
      <c r="P26" s="40">
        <v>8.6499999999999994E-2</v>
      </c>
      <c r="Q26" s="40">
        <v>5.6500000000000002E-2</v>
      </c>
      <c r="R26" s="78"/>
      <c r="T26" s="79"/>
      <c r="U26" s="79"/>
    </row>
    <row r="27" spans="1:21">
      <c r="A27" s="39"/>
      <c r="B27" s="65" t="s">
        <v>32</v>
      </c>
      <c r="C27" s="66"/>
      <c r="D27" s="197">
        <v>0</v>
      </c>
      <c r="E27" s="197"/>
      <c r="F27" s="67" t="s">
        <v>33</v>
      </c>
      <c r="G27" s="197">
        <v>4.4999999999999998E-2</v>
      </c>
      <c r="H27" s="198"/>
      <c r="I27" s="68" t="s">
        <v>32</v>
      </c>
      <c r="J27" s="58">
        <v>4.4999999999999998E-2</v>
      </c>
      <c r="K27" s="77"/>
      <c r="L27" s="78">
        <f>IF(OR(J27=0,J27=0.045),0,1)</f>
        <v>0</v>
      </c>
      <c r="M27" s="78"/>
      <c r="N27" s="78"/>
      <c r="O27" s="78"/>
      <c r="P27" s="40">
        <v>4.4999999999999998E-2</v>
      </c>
      <c r="Q27" s="40">
        <v>0</v>
      </c>
      <c r="R27" s="78"/>
      <c r="S27" s="78"/>
      <c r="T27" s="79"/>
      <c r="U27" s="79"/>
    </row>
    <row r="28" spans="1:21">
      <c r="A28" s="39"/>
      <c r="B28" s="204" t="s">
        <v>34</v>
      </c>
      <c r="C28" s="205"/>
      <c r="D28" s="205"/>
      <c r="E28" s="205"/>
      <c r="F28" s="205"/>
      <c r="G28" s="205"/>
      <c r="H28" s="205"/>
      <c r="I28" s="205"/>
      <c r="J28" s="206"/>
      <c r="K28" s="77"/>
      <c r="L28" s="78"/>
      <c r="M28" s="78"/>
      <c r="N28" s="78"/>
      <c r="O28" s="78"/>
      <c r="P28" s="78"/>
      <c r="Q28" s="78"/>
      <c r="R28" s="78"/>
      <c r="S28" s="78"/>
      <c r="T28" s="79"/>
      <c r="U28" s="79"/>
    </row>
    <row r="29" spans="1:21">
      <c r="A29" s="39"/>
      <c r="B29" s="54" t="s">
        <v>24</v>
      </c>
      <c r="C29" s="207" t="str">
        <f>IF(J21&gt;G21,"Incidência maior que a permitida",IF(J21&lt;D21,"Incidência menor que a permitida","ok"))</f>
        <v>ok</v>
      </c>
      <c r="D29" s="208"/>
      <c r="E29" s="208"/>
      <c r="F29" s="208"/>
      <c r="G29" s="208"/>
      <c r="H29" s="208"/>
      <c r="I29" s="208"/>
      <c r="J29" s="209"/>
      <c r="K29" s="77"/>
      <c r="L29" s="78"/>
      <c r="M29" s="78"/>
      <c r="N29" s="78"/>
      <c r="O29" s="78"/>
      <c r="P29" s="78"/>
      <c r="Q29" s="78"/>
      <c r="R29" s="78"/>
      <c r="S29" s="78"/>
      <c r="T29" s="79"/>
      <c r="U29" s="79"/>
    </row>
    <row r="30" spans="1:21">
      <c r="A30" s="39"/>
      <c r="B30" s="59" t="s">
        <v>27</v>
      </c>
      <c r="C30" s="210" t="str">
        <f>IF(J22&gt;G22,"Incidência maior que a permitida",IF(J22&lt;0,"Incidência menor que a permitida","ok"))</f>
        <v>ok</v>
      </c>
      <c r="D30" s="211"/>
      <c r="E30" s="211"/>
      <c r="F30" s="211"/>
      <c r="G30" s="211"/>
      <c r="H30" s="211"/>
      <c r="I30" s="211"/>
      <c r="J30" s="212"/>
      <c r="K30" s="77"/>
      <c r="L30" s="78" t="s">
        <v>35</v>
      </c>
      <c r="M30" s="78" t="s">
        <v>36</v>
      </c>
      <c r="N30" s="78"/>
      <c r="O30" s="78"/>
      <c r="P30" s="78"/>
      <c r="Q30" s="78"/>
      <c r="R30" s="78"/>
      <c r="S30" s="78"/>
      <c r="T30" s="79"/>
      <c r="U30" s="79"/>
    </row>
    <row r="31" spans="1:21">
      <c r="A31" s="39"/>
      <c r="B31" s="59" t="s">
        <v>28</v>
      </c>
      <c r="C31" s="210" t="str">
        <f>IF(J23&gt;G23,"Incidência maior que a permitida",IF(J23&lt;0,"Incidência menor que a permitida","ok"))</f>
        <v>ok</v>
      </c>
      <c r="D31" s="211"/>
      <c r="E31" s="211"/>
      <c r="F31" s="211"/>
      <c r="G31" s="211"/>
      <c r="H31" s="211"/>
      <c r="I31" s="211"/>
      <c r="J31" s="212"/>
      <c r="K31" s="77"/>
      <c r="L31" s="78">
        <v>0.25600000000000001</v>
      </c>
      <c r="M31" s="78">
        <v>0.30659999999999998</v>
      </c>
      <c r="N31" s="78"/>
      <c r="O31" s="78"/>
      <c r="P31" s="78"/>
      <c r="Q31" s="78"/>
      <c r="R31" s="78"/>
      <c r="S31" s="78"/>
      <c r="T31" s="79"/>
      <c r="U31" s="79"/>
    </row>
    <row r="32" spans="1:21">
      <c r="A32" s="39"/>
      <c r="B32" s="59" t="s">
        <v>29</v>
      </c>
      <c r="C32" s="210" t="str">
        <f>IF(J24&gt;G24,"Incidência maior que a permitida",IF(J24&lt;D24,"Incidência menor que a permitida","ok"))</f>
        <v>ok</v>
      </c>
      <c r="D32" s="211"/>
      <c r="E32" s="211"/>
      <c r="F32" s="211"/>
      <c r="G32" s="211"/>
      <c r="H32" s="211"/>
      <c r="I32" s="211"/>
      <c r="J32" s="212"/>
      <c r="K32" s="77"/>
      <c r="L32" s="78">
        <v>0.19600000000000001</v>
      </c>
      <c r="M32" s="78">
        <v>0.24229999999999999</v>
      </c>
      <c r="N32" s="78"/>
      <c r="O32" s="78"/>
      <c r="P32" s="78"/>
      <c r="Q32" s="78"/>
      <c r="R32" s="78"/>
      <c r="S32" s="78"/>
      <c r="T32" s="79"/>
      <c r="U32" s="79"/>
    </row>
    <row r="33" spans="1:21">
      <c r="A33" s="39"/>
      <c r="B33" s="59" t="s">
        <v>30</v>
      </c>
      <c r="C33" s="210" t="str">
        <f>IF(J25&gt;G25,"Incidência maior que a permitida",IF(J25&lt;D25,"Incidência menor que a permitida","ok"))</f>
        <v>ok</v>
      </c>
      <c r="D33" s="211"/>
      <c r="E33" s="211"/>
      <c r="F33" s="211"/>
      <c r="G33" s="211"/>
      <c r="H33" s="211"/>
      <c r="I33" s="211"/>
      <c r="J33" s="212"/>
      <c r="K33" s="77"/>
      <c r="L33" s="78"/>
      <c r="M33" s="78"/>
      <c r="N33" s="78"/>
      <c r="O33" s="78"/>
      <c r="P33" s="78"/>
      <c r="Q33" s="78"/>
      <c r="R33" s="78"/>
      <c r="S33" s="78"/>
      <c r="T33" s="79"/>
      <c r="U33" s="79"/>
    </row>
    <row r="34" spans="1:21">
      <c r="A34" s="39"/>
      <c r="B34" s="63" t="s">
        <v>31</v>
      </c>
      <c r="C34" s="201" t="str">
        <f>IF(J26&gt;G26,"Incidência maior que a permitida",IF(J26&lt;D26,"Incidência menor que a permitida","ok"))</f>
        <v>ok</v>
      </c>
      <c r="D34" s="202"/>
      <c r="E34" s="202"/>
      <c r="F34" s="202"/>
      <c r="G34" s="202"/>
      <c r="H34" s="202"/>
      <c r="I34" s="202"/>
      <c r="J34" s="203"/>
      <c r="K34" s="77"/>
      <c r="L34" s="78"/>
      <c r="M34" s="78"/>
      <c r="N34" s="78"/>
      <c r="O34" s="78"/>
      <c r="P34" s="78"/>
      <c r="Q34" s="78"/>
      <c r="R34" s="78"/>
      <c r="S34" s="78"/>
      <c r="T34" s="79"/>
      <c r="U34" s="79"/>
    </row>
    <row r="35" spans="1:21">
      <c r="A35" s="39"/>
      <c r="B35" s="65" t="s">
        <v>32</v>
      </c>
      <c r="C35" s="201" t="str">
        <f>IF(J27=D27,"ok",IF(J27=G27,"ok","Incidência não permitida"))</f>
        <v>ok</v>
      </c>
      <c r="D35" s="202"/>
      <c r="E35" s="202"/>
      <c r="F35" s="202"/>
      <c r="G35" s="202"/>
      <c r="H35" s="202"/>
      <c r="I35" s="202"/>
      <c r="J35" s="203"/>
      <c r="K35" s="77"/>
      <c r="L35" s="78"/>
      <c r="M35" s="78"/>
      <c r="N35" s="78"/>
      <c r="O35" s="78"/>
      <c r="P35" s="78"/>
      <c r="Q35" s="78"/>
      <c r="R35" s="78"/>
      <c r="S35" s="78"/>
      <c r="T35" s="79"/>
      <c r="U35" s="79"/>
    </row>
    <row r="36" spans="1:21">
      <c r="A36" s="39"/>
      <c r="B36" s="69" t="s">
        <v>37</v>
      </c>
      <c r="C36" s="225" t="s">
        <v>47</v>
      </c>
      <c r="D36" s="226"/>
      <c r="E36" s="226"/>
      <c r="F36" s="226"/>
      <c r="G36" s="226"/>
      <c r="H36" s="226"/>
      <c r="I36" s="227"/>
      <c r="J36" s="70">
        <f>ROUND(((1+J21+J22+J23)*(1+J24)*(1+J25)/(1-(J26+J27))-1),4)</f>
        <v>0.30170000000000002</v>
      </c>
      <c r="K36" s="77"/>
      <c r="L36" s="78"/>
      <c r="M36" s="78"/>
      <c r="N36" s="78"/>
      <c r="O36" s="78"/>
      <c r="P36" s="78"/>
      <c r="Q36" s="78"/>
      <c r="R36" s="78"/>
      <c r="S36" s="78"/>
      <c r="T36" s="79"/>
      <c r="U36" s="79"/>
    </row>
    <row r="37" spans="1:21">
      <c r="A37" s="39"/>
      <c r="B37" s="39"/>
      <c r="C37" s="228" t="str">
        <f>IF(J27=0.045,IF(AND(J36&gt;=L31,J36&lt;=M31),L30,M30),IF(AND(J36&gt;=L32,J36&lt;=M32),L30,M30))</f>
        <v>BDI ADMISSÍVEL</v>
      </c>
      <c r="D37" s="229"/>
      <c r="E37" s="229"/>
      <c r="F37" s="229"/>
      <c r="G37" s="229"/>
      <c r="H37" s="229"/>
      <c r="I37" s="229"/>
      <c r="J37" s="230"/>
      <c r="K37" s="77"/>
      <c r="L37" s="78"/>
      <c r="M37" s="78"/>
      <c r="N37" s="78"/>
      <c r="O37" s="78"/>
      <c r="P37" s="78"/>
      <c r="Q37" s="78"/>
      <c r="R37" s="78"/>
      <c r="S37" s="78"/>
      <c r="T37" s="79"/>
      <c r="U37" s="79"/>
    </row>
    <row r="38" spans="1:21">
      <c r="A38" s="39"/>
      <c r="B38" s="39"/>
      <c r="C38" s="24"/>
      <c r="D38" s="24"/>
      <c r="E38" s="24"/>
      <c r="F38" s="24"/>
      <c r="G38" s="24"/>
      <c r="H38" s="24"/>
      <c r="I38" s="24"/>
      <c r="J38" s="25"/>
      <c r="L38" s="78"/>
      <c r="M38" s="78"/>
      <c r="N38" s="78"/>
      <c r="O38" s="78"/>
      <c r="P38" s="78"/>
      <c r="Q38" s="78"/>
      <c r="R38" s="78"/>
      <c r="S38" s="78"/>
    </row>
    <row r="39" spans="1:21">
      <c r="A39" s="39"/>
      <c r="B39" s="39"/>
      <c r="C39" s="24"/>
      <c r="D39" s="24"/>
      <c r="E39" s="24"/>
      <c r="F39" s="24"/>
      <c r="G39" s="24"/>
      <c r="H39" s="24"/>
      <c r="I39" s="24"/>
      <c r="J39" s="25"/>
      <c r="L39" s="78"/>
      <c r="M39" s="78"/>
      <c r="N39" s="78"/>
      <c r="O39" s="78"/>
      <c r="P39" s="78"/>
      <c r="Q39" s="78"/>
      <c r="R39" s="78"/>
      <c r="S39" s="78"/>
    </row>
    <row r="40" spans="1:21">
      <c r="A40" s="39"/>
      <c r="B40" s="216" t="s">
        <v>38</v>
      </c>
      <c r="C40" s="217"/>
      <c r="D40" s="217"/>
      <c r="E40" s="217"/>
      <c r="F40" s="217"/>
      <c r="G40" s="217"/>
      <c r="H40" s="217"/>
      <c r="I40" s="217"/>
      <c r="J40" s="218"/>
    </row>
    <row r="41" spans="1:21">
      <c r="A41" s="39"/>
      <c r="B41" s="22" t="s">
        <v>39</v>
      </c>
      <c r="C41" s="219">
        <v>0.05</v>
      </c>
      <c r="D41" s="220"/>
      <c r="E41" s="220"/>
      <c r="F41" s="220"/>
      <c r="G41" s="220"/>
      <c r="H41" s="220"/>
      <c r="I41" s="220"/>
      <c r="J41" s="221"/>
    </row>
    <row r="42" spans="1:21" ht="13.5" thickBot="1">
      <c r="A42" s="39"/>
      <c r="B42" s="23" t="s">
        <v>40</v>
      </c>
      <c r="C42" s="222">
        <v>3.6499999999999998E-2</v>
      </c>
      <c r="D42" s="223"/>
      <c r="E42" s="223"/>
      <c r="F42" s="223"/>
      <c r="G42" s="223"/>
      <c r="H42" s="223"/>
      <c r="I42" s="223"/>
      <c r="J42" s="224"/>
    </row>
    <row r="43" spans="1:21">
      <c r="A43" s="39"/>
      <c r="B43" s="39"/>
      <c r="C43" s="24"/>
      <c r="D43" s="24"/>
      <c r="E43" s="24"/>
      <c r="F43" s="24"/>
      <c r="G43" s="24"/>
      <c r="H43" s="24"/>
      <c r="I43" s="24"/>
      <c r="J43" s="25"/>
    </row>
    <row r="44" spans="1:21" ht="13.5" thickBot="1">
      <c r="A44" s="39"/>
      <c r="B44" s="39"/>
      <c r="C44" s="24"/>
      <c r="D44" s="24"/>
      <c r="E44" s="24"/>
      <c r="F44" s="24"/>
      <c r="G44" s="24"/>
      <c r="H44" s="24"/>
      <c r="I44" s="24"/>
      <c r="J44" s="25"/>
    </row>
    <row r="45" spans="1:21" ht="33.75" customHeight="1" thickBot="1">
      <c r="A45" s="83"/>
      <c r="B45" s="213" t="s">
        <v>41</v>
      </c>
      <c r="C45" s="214"/>
      <c r="D45" s="214"/>
      <c r="E45" s="214"/>
      <c r="F45" s="214"/>
      <c r="G45" s="214"/>
      <c r="H45" s="214"/>
      <c r="I45" s="214"/>
      <c r="J45" s="215"/>
    </row>
  </sheetData>
  <mergeCells count="33">
    <mergeCell ref="B45:J45"/>
    <mergeCell ref="C31:J31"/>
    <mergeCell ref="B40:J40"/>
    <mergeCell ref="C41:J41"/>
    <mergeCell ref="C42:J42"/>
    <mergeCell ref="C36:I36"/>
    <mergeCell ref="C37:J37"/>
    <mergeCell ref="C32:J32"/>
    <mergeCell ref="C33:J33"/>
    <mergeCell ref="C34:J34"/>
    <mergeCell ref="C35:J35"/>
    <mergeCell ref="D24:E24"/>
    <mergeCell ref="G24:H24"/>
    <mergeCell ref="D25:E25"/>
    <mergeCell ref="G25:H25"/>
    <mergeCell ref="D26:E26"/>
    <mergeCell ref="B28:J28"/>
    <mergeCell ref="C29:J29"/>
    <mergeCell ref="C30:J30"/>
    <mergeCell ref="G26:H26"/>
    <mergeCell ref="D27:E27"/>
    <mergeCell ref="G27:H27"/>
    <mergeCell ref="D22:E22"/>
    <mergeCell ref="G22:H22"/>
    <mergeCell ref="D23:E23"/>
    <mergeCell ref="G23:H23"/>
    <mergeCell ref="D21:E21"/>
    <mergeCell ref="G21:H21"/>
    <mergeCell ref="B2:J2"/>
    <mergeCell ref="B4:J5"/>
    <mergeCell ref="B18:J18"/>
    <mergeCell ref="C19:H20"/>
    <mergeCell ref="I19:J20"/>
  </mergeCells>
  <phoneticPr fontId="0" type="noConversion"/>
  <conditionalFormatting sqref="J21:J26">
    <cfRule type="cellIs" dxfId="4" priority="5" stopIfTrue="1" operator="notBetween">
      <formula>D21</formula>
      <formula>G21</formula>
    </cfRule>
  </conditionalFormatting>
  <conditionalFormatting sqref="C29:C35">
    <cfRule type="cellIs" dxfId="3" priority="4" stopIfTrue="1" operator="notEqual">
      <formula>"ok"</formula>
    </cfRule>
  </conditionalFormatting>
  <conditionalFormatting sqref="C37:J37">
    <cfRule type="cellIs" dxfId="2" priority="2" stopIfTrue="1" operator="equal">
      <formula>$L$30</formula>
    </cfRule>
    <cfRule type="cellIs" dxfId="1" priority="3" stopIfTrue="1" operator="notEqual">
      <formula>$L$30</formula>
    </cfRule>
  </conditionalFormatting>
  <conditionalFormatting sqref="J27">
    <cfRule type="expression" dxfId="0" priority="1" stopIfTrue="1">
      <formula>$L$27&lt;&gt;0</formula>
    </cfRule>
  </conditionalFormatting>
  <dataValidations count="2">
    <dataValidation allowBlank="1" showInputMessage="1" showErrorMessage="1" promptTitle="Fórnula TCU Acórdão 2622/2013" prompt="Rodovias, ferrovias, obras urbanas" sqref="C36:I36"/>
    <dataValidation allowBlank="1" showInputMessage="1" showErrorMessage="1" promptTitle="Encargos sociais" prompt="Para encargos sociais desonerados usar 4,5%." sqref="J27"/>
  </dataValidations>
  <printOptions horizontalCentered="1"/>
  <pageMargins left="0.98425196850393704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ORÇAMENTARIA GERAL</vt:lpstr>
      <vt:lpstr>COTAÇÕES </vt:lpstr>
      <vt:lpstr>COMPOSIÇÃO</vt:lpstr>
      <vt:lpstr>BDI TCU 2622 -URBANAS</vt:lpstr>
      <vt:lpstr>'ORÇAMENTARIA GERAL'!_FiltrarBancoDados</vt:lpstr>
      <vt:lpstr>'BDI TCU 2622 -URBANAS'!Area_de_impressao</vt:lpstr>
      <vt:lpstr>'ORÇAMENTARIA GERAL'!Area_de_impressao</vt:lpstr>
      <vt:lpstr>'ORÇAMENTARIA GERAL'!Excel_BuiltIn_Print_Titles</vt:lpstr>
      <vt:lpstr>'ORÇAMENTARIA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paulapereira</cp:lastModifiedBy>
  <cp:revision>6</cp:revision>
  <cp:lastPrinted>2019-04-26T12:44:25Z</cp:lastPrinted>
  <dcterms:created xsi:type="dcterms:W3CDTF">2017-05-19T14:43:14Z</dcterms:created>
  <dcterms:modified xsi:type="dcterms:W3CDTF">2019-04-26T12:49:54Z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