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200" windowHeight="7230" tabRatio="500" activeTab="1"/>
  </bookViews>
  <sheets>
    <sheet name="ORÇAMENTARIA GERAL" sheetId="1" r:id="rId1"/>
    <sheet name="COMPOSIÇÃO" sheetId="2" r:id="rId2"/>
    <sheet name="BDI TCU 2622 -URBANAS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Print_Area" localSheetId="2">'BDI TCU 2622 -URBANAS'!$B$1:$J$42</definedName>
    <definedName name="_xlnm.Print_Area" localSheetId="1">COMPOSIÇÃO!$A$1:$H$70</definedName>
    <definedName name="_xlnm.Print_Area" localSheetId="0">'ORÇAMENTARIA GERAL'!$A$1:$H$34</definedName>
    <definedName name="Aut_original" localSheetId="2">[1]PROJETO!#REF!</definedName>
    <definedName name="Aut_original">[2]PROJETO!$A$1</definedName>
    <definedName name="Aut_resumo" localSheetId="2">[3]RESUMO_AUT1!#REF!</definedName>
    <definedName name="Aut_resumo">[4]RESUMO_AUT1!$A$1</definedName>
    <definedName name="BDI">[5]qorcamentodnerL1!#REF!</definedName>
    <definedName name="CONS" localSheetId="2">#REF!</definedName>
    <definedName name="CONS" localSheetId="1">#REF!</definedName>
    <definedName name="CONS">#REF!</definedName>
    <definedName name="CONSUMO" localSheetId="2">[6]QuQuant!#REF!</definedName>
    <definedName name="CONSUMO">[7]QuQuant!$A$1</definedName>
    <definedName name="Descricao" localSheetId="2">#REF!</definedName>
    <definedName name="Descricao">#REF!</definedName>
    <definedName name="DIMPAV" localSheetId="2">#REF!</definedName>
    <definedName name="DIMPAV">#REF!</definedName>
    <definedName name="Excel_BuiltIn__FilterDatabase" localSheetId="0">'ORÇAMENTARIA GERAL'!$A$11:$I$22</definedName>
    <definedName name="Excel_BuiltIn_Database" localSheetId="2">#REF!</definedName>
    <definedName name="Excel_BuiltIn_Database" localSheetId="1">#REF!</definedName>
    <definedName name="Excel_BuiltIn_Database">#REF!</definedName>
    <definedName name="ISS" localSheetId="2">#REF!</definedName>
    <definedName name="ISS">'[8]MODELO PLANILHA E BDI ATUALIZAD'!$A$21:$B$30</definedName>
    <definedName name="k" localSheetId="2">#REF!</definedName>
    <definedName name="k" localSheetId="1">#REF!</definedName>
    <definedName name="k">#REF!</definedName>
    <definedName name="Meu" localSheetId="2">#REF!</definedName>
    <definedName name="Meu">#REF!</definedName>
    <definedName name="Print" localSheetId="2">[9]QuQuant!#REF!</definedName>
    <definedName name="Print">#N/A</definedName>
    <definedName name="Print_Area_MI" localSheetId="2">[10]qorcamentodnerL1!#REF!</definedName>
    <definedName name="Print_Area_MI">[11]qorcamentodnerL1!$E$5</definedName>
    <definedName name="_xlnm.Print_Titles" localSheetId="0">('ORÇAMENTARIA GERAL'!$A:$H,'ORÇAMENTARIA GERAL'!$1:$11)</definedName>
    <definedName name="UniformeMensageiro" localSheetId="2">#REF!</definedName>
    <definedName name="UniformeMensageiro" localSheetId="1">#REF!</definedName>
    <definedName name="UniformeMensageiro">#REF!</definedName>
    <definedName name="UniformeMensageiros" localSheetId="2">#REF!</definedName>
    <definedName name="UniformeMensageiros">#REF!</definedName>
    <definedName name="UniformeRecepcionista" localSheetId="2">#REF!</definedName>
    <definedName name="UniformeRecepcionista">#REF!</definedName>
  </definedNames>
  <calcPr calcId="125725"/>
</workbook>
</file>

<file path=xl/calcChain.xml><?xml version="1.0" encoding="utf-8"?>
<calcChain xmlns="http://schemas.openxmlformats.org/spreadsheetml/2006/main">
  <c r="E16" i="1"/>
  <c r="E13"/>
  <c r="H8" i="2"/>
  <c r="H7"/>
  <c r="H6"/>
  <c r="L24" i="3"/>
  <c r="E19" i="1"/>
  <c r="E18"/>
  <c r="H69" i="2"/>
  <c r="H68"/>
  <c r="E15" i="1"/>
  <c r="E17"/>
  <c r="H70" i="2" l="1"/>
  <c r="F21" i="1" s="1"/>
  <c r="G21" s="1"/>
  <c r="H21" s="1"/>
  <c r="C19"/>
  <c r="C18"/>
  <c r="E14"/>
  <c r="H58" i="2"/>
  <c r="H57"/>
  <c r="H45"/>
  <c r="H44"/>
  <c r="H19"/>
  <c r="H4"/>
  <c r="C17" i="1"/>
  <c r="H31" i="2"/>
  <c r="H32"/>
  <c r="H33"/>
  <c r="H34"/>
  <c r="H30"/>
  <c r="C16" i="1"/>
  <c r="H25" i="2"/>
  <c r="H24"/>
  <c r="G17" i="1" l="1"/>
  <c r="H17" s="1"/>
  <c r="H26" i="2"/>
  <c r="F16" i="1" s="1"/>
  <c r="G16" s="1"/>
  <c r="H16" s="1"/>
  <c r="H35" i="2"/>
  <c r="F17" i="1" s="1"/>
  <c r="H55" i="2" l="1"/>
  <c r="H54"/>
  <c r="H63" l="1"/>
  <c r="H64" s="1"/>
  <c r="H56"/>
  <c r="H53"/>
  <c r="H52"/>
  <c r="H51"/>
  <c r="H50"/>
  <c r="H40"/>
  <c r="H39"/>
  <c r="H43"/>
  <c r="H42"/>
  <c r="H41"/>
  <c r="H59" l="1"/>
  <c r="F19" i="1" s="1"/>
  <c r="G19" s="1"/>
  <c r="H46" i="2"/>
  <c r="F18" i="1" s="1"/>
  <c r="G18" s="1"/>
  <c r="G20"/>
  <c r="H20" l="1"/>
  <c r="H19"/>
  <c r="H18"/>
  <c r="C14"/>
  <c r="H13" i="2"/>
  <c r="H14" s="1"/>
  <c r="F14" i="1" s="1"/>
  <c r="G14" s="1"/>
  <c r="H14" l="1"/>
  <c r="J12" i="3" l="1"/>
  <c r="C26"/>
  <c r="C27"/>
  <c r="C28"/>
  <c r="C29"/>
  <c r="C30"/>
  <c r="C31"/>
  <c r="C32"/>
  <c r="J33"/>
  <c r="C34" s="1"/>
  <c r="H3" i="2"/>
  <c r="H9" s="1"/>
  <c r="H5"/>
  <c r="H18"/>
  <c r="C13" i="1"/>
  <c r="C15"/>
  <c r="H20" i="2" l="1"/>
  <c r="F15" i="1" s="1"/>
  <c r="G15" s="1"/>
  <c r="H15" s="1"/>
  <c r="F13"/>
  <c r="G13" l="1"/>
  <c r="H13" s="1"/>
  <c r="H22" l="1"/>
</calcChain>
</file>

<file path=xl/sharedStrings.xml><?xml version="1.0" encoding="utf-8"?>
<sst xmlns="http://schemas.openxmlformats.org/spreadsheetml/2006/main" count="359" uniqueCount="153">
  <si>
    <t>PLANILHA ORÇAMENTÁRIA DE CUSTOS</t>
  </si>
  <si>
    <t>CONTRATANTE: PREFEITURA MUNICIPAL DE LAGOA SANTA</t>
  </si>
  <si>
    <t>FOLHA Nº: 01</t>
  </si>
  <si>
    <t>LOCAL:  DIVERSOS</t>
  </si>
  <si>
    <t xml:space="preserve">FORMA DE EXECUÇÃO: </t>
  </si>
  <si>
    <t>(    ) DIRETA</t>
  </si>
  <si>
    <t>( x  )INDIRETA</t>
  </si>
  <si>
    <t>BDI</t>
  </si>
  <si>
    <t>PRAZO DE EXECUÇÃO: 12 MESES</t>
  </si>
  <si>
    <t>ITEM</t>
  </si>
  <si>
    <t>CÓDIGO</t>
  </si>
  <si>
    <t>DESCRIÇÃO</t>
  </si>
  <si>
    <t>UNIDADE</t>
  </si>
  <si>
    <t>QUANTIDADE</t>
  </si>
  <si>
    <t>PREÇO UNITÁRIO S/ BDI</t>
  </si>
  <si>
    <t>PREÇO UNITÁRIO C/ BDI</t>
  </si>
  <si>
    <t>PREÇO TOTAL</t>
  </si>
  <si>
    <t>1</t>
  </si>
  <si>
    <t>SERRALHERIA - INSTALAÇÃO</t>
  </si>
  <si>
    <t>1.1</t>
  </si>
  <si>
    <t>COMPOSIÇÃO</t>
  </si>
  <si>
    <t xml:space="preserve">M2 </t>
  </si>
  <si>
    <t>1.2</t>
  </si>
  <si>
    <t>M</t>
  </si>
  <si>
    <t>1.3</t>
  </si>
  <si>
    <t>1.4</t>
  </si>
  <si>
    <t>1.5</t>
  </si>
  <si>
    <t>1.6</t>
  </si>
  <si>
    <t>1.7</t>
  </si>
  <si>
    <t>M2</t>
  </si>
  <si>
    <t>M²</t>
  </si>
  <si>
    <t>TOTAL GERAL DA OBRA</t>
  </si>
  <si>
    <t>SINAPI 74244/001 ADAPTADO</t>
  </si>
  <si>
    <t>CLASSE/TIPO</t>
  </si>
  <si>
    <t>CÓDIGOS</t>
  </si>
  <si>
    <t>COEFICIENTE</t>
  </si>
  <si>
    <t>PREÇO UNITÁRIO</t>
  </si>
  <si>
    <t>74244/001</t>
  </si>
  <si>
    <t>ALAMBRADO PARA QUADRA POLIESPORTIVA, ESTRUTURADO POR TUBOS DE ACO GALVANIZADO, COM COSTURA, DIN 2440, DIAMETRO 2", COM TELA DE ARAME GALVANIZADO, FIO 14 BWG E MALHA QUADRADA 5X5CM</t>
  </si>
  <si>
    <t>COMPOSICAO</t>
  </si>
  <si>
    <t>PIN-ESM-030</t>
  </si>
  <si>
    <t>PINTURA ESMALTE EM TUBO GALVANIZADO, DUAS(2) DEMÃOS, INCLUSIVE UMA (1) DEMÃO DE FUNDO ANTICORROSIVO</t>
  </si>
  <si>
    <t>TOTAL</t>
  </si>
  <si>
    <t>PIN-ESM-025</t>
  </si>
  <si>
    <t>PINTURA ESMALTE SINTÉTICO EM SUPERFÍCIES GALVANIZADAS, DUAS(2)  DEMÃOS, INCLUSIVE UMA (1) DEMÃO DE FUNDO ANTIOXIDANTE</t>
  </si>
  <si>
    <t>GUARDA CORPO D=2" E TUBOS VERTICAIS D= 1 1/2", INCLUSIVE PINTURA ESMALTE (DUAS DEMÃOS) E FUNDO  ANTIOXIDANTE (UMA DEMÃO)</t>
  </si>
  <si>
    <t>13.40.09</t>
  </si>
  <si>
    <t>GUARDA CORPO D=2" E TUBOS VERTICAIS D= 1 1/2"</t>
  </si>
  <si>
    <t>Acórdão 2622/2013</t>
  </si>
  <si>
    <t>CONTRATO</t>
  </si>
  <si>
    <t>Proponente</t>
  </si>
  <si>
    <t>PREFEITURA MUNICIPAL DE LAGOA SANTA</t>
  </si>
  <si>
    <t>Empreendimento ( Nome/Apelido)</t>
  </si>
  <si>
    <t>Município</t>
  </si>
  <si>
    <t>UF</t>
  </si>
  <si>
    <t>LAGOA SANTA</t>
  </si>
  <si>
    <t>Parâmetros para cálculo do BDI</t>
  </si>
  <si>
    <t>Itens Admissíveis</t>
  </si>
  <si>
    <t>Intervalos admissíveis sem justificativa</t>
  </si>
  <si>
    <t>Índices adotados</t>
  </si>
  <si>
    <t>Administração Central (AC)</t>
  </si>
  <si>
    <t xml:space="preserve">De </t>
  </si>
  <si>
    <t>até</t>
  </si>
  <si>
    <t>Seguro e Garantia (S+G)</t>
  </si>
  <si>
    <t>Risco (R)</t>
  </si>
  <si>
    <t>Despesas financeiras (DF)</t>
  </si>
  <si>
    <t>Lucro (L)</t>
  </si>
  <si>
    <t>Tributos (T)</t>
  </si>
  <si>
    <t xml:space="preserve">Tributos (T) </t>
  </si>
  <si>
    <t>INSS desoneração (E)</t>
  </si>
  <si>
    <t>ou</t>
  </si>
  <si>
    <t>Controle</t>
  </si>
  <si>
    <t>BDI ADMISSÍVEL</t>
  </si>
  <si>
    <t>BDI NÃO ADMISSÍVEL</t>
  </si>
  <si>
    <t>BDI CALCULADO ----&gt;</t>
  </si>
  <si>
    <t>BDI = [(1+AC+S+R+G)*(1+DF)*(1+L)/(1-(T+E))-1]</t>
  </si>
  <si>
    <t>TRIBUTOS PRATICADOS NO MUNICÍPIO</t>
  </si>
  <si>
    <t xml:space="preserve">INSS </t>
  </si>
  <si>
    <t>PIS/COFINS</t>
  </si>
  <si>
    <t>Nos percentuais referentes a tributos deverá ser considerado para efeito de calculo o ISS do município ou correspondente na sua inserção no Simples Nacional;</t>
  </si>
  <si>
    <t>CALCULO DO BDI</t>
  </si>
  <si>
    <t>SERVIÇOS DE SERRALHERIA</t>
  </si>
  <si>
    <t>DIÓRGENES DE SOUZA BARBOSA</t>
  </si>
  <si>
    <t xml:space="preserve">Diretor de Obras </t>
  </si>
  <si>
    <t>ALAMBRADO EM MOURÕES DE CONCRETO, COM TELA DE ARAME GALVANIZADO (INCLUSIVE MURETA EM CONCRETO). AF_05/2018</t>
  </si>
  <si>
    <t xml:space="preserve">SINAPI 98522 </t>
  </si>
  <si>
    <t>ALAMBRADO EM MOURÕES DE CONCRETO, COM TELA DE ARAME GALVANIZADO (INCLUSIVE MURETA EM CONCRETO</t>
  </si>
  <si>
    <t>DATA: Fevereiro/2021</t>
  </si>
  <si>
    <t>SERVIÇO DE SINALIZAÇÃO COM DEFENSA METÁLICA SEMI MALEÁVEL (ABNT) NBR 6971/99 E NBR. COM TERMINAL TIPO "A" E OU ATERRAMENTO CONFORME O CASO, (INCLUINDO MATERIAL E MÃO DE OBRA).</t>
  </si>
  <si>
    <t>76.46.04</t>
  </si>
  <si>
    <t>POSTE PARA GRADIL NYLOFOR 3D H= 3.20 M OU EQUIVALENTE</t>
  </si>
  <si>
    <t>77.10.01</t>
  </si>
  <si>
    <t>PARAFUSO PARABOLT DE 1/4"</t>
  </si>
  <si>
    <t>UN</t>
  </si>
  <si>
    <t>146,74</t>
  </si>
  <si>
    <t>0,99</t>
  </si>
  <si>
    <t>55.10.75</t>
  </si>
  <si>
    <t>PEDREIRO</t>
  </si>
  <si>
    <t>55.10.88</t>
  </si>
  <si>
    <t>SERVENTE</t>
  </si>
  <si>
    <t>78.13.53</t>
  </si>
  <si>
    <t>GRADIL NYLOFOR 3D H= 2.43 M OU EQUIVALENTE</t>
  </si>
  <si>
    <t>H</t>
  </si>
  <si>
    <t>460,07</t>
  </si>
  <si>
    <t>16,98</t>
  </si>
  <si>
    <t>12,21</t>
  </si>
  <si>
    <t>SUDECAP 13.38.30 ADAPTADO</t>
  </si>
  <si>
    <t>ORÇAMENTO</t>
  </si>
  <si>
    <t>MERCADO</t>
  </si>
  <si>
    <t>ROLDANA 3" P TUBO 2 ROLAM.</t>
  </si>
  <si>
    <t>PC</t>
  </si>
  <si>
    <t>FERRO REDONDO 3/4 (BARRA COM 6 METROS)</t>
  </si>
  <si>
    <t>23,00</t>
  </si>
  <si>
    <t>SERRALHERIA</t>
  </si>
  <si>
    <t>SINAP - 99855 ADAPTADO</t>
  </si>
  <si>
    <t>CORRIMÃO SIMPLES, DIÂMETRO EXTERNO = 1 1/2", EM AÇO GALVANIZADO. AF_04/2019_P</t>
  </si>
  <si>
    <t>CORRIMÃO DUPLO EM TUBO GALVANIZADO DIN 2440, D = 1.1/2"</t>
  </si>
  <si>
    <t>MATED - 12474</t>
  </si>
  <si>
    <t>SETOP - ED-50937 e ED-50936 ADAPTADO</t>
  </si>
  <si>
    <t>ARGAMASSA, TRAÇO 1:3 ( CIMENTO E AREIA), PREPARO MECÂNICO</t>
  </si>
  <si>
    <t>PEDREIRO COM ENCARGOS COMPLEMENTARES</t>
  </si>
  <si>
    <t>SERVENTE COM ENCARGOS COMPLEMENTARES</t>
  </si>
  <si>
    <t>M³</t>
  </si>
  <si>
    <t>ED - 48302</t>
  </si>
  <si>
    <t>ED - 50381</t>
  </si>
  <si>
    <t>ED - 50367</t>
  </si>
  <si>
    <t>CORRIMÃO SIMPLES, DIÂMETRO EXTERNO = 1 1/2", EM AÇO GALVANIZADO - INCLUSIVE PINTURA ESMALTE (DUAS DEMÃOS) E FUNDO  ANTIOXIDANTE (UMA DEMÃO)- FIXADO EM PISO OU ALVENARIA.</t>
  </si>
  <si>
    <t>CORRIMÃO DUPLO EM TUBO GALVANIZADO DIN 2440, D = 1 1/2" - INCLUSIVE PINTURA ESMALTE (DUAS DEMÃOS) E FUNDO  ANTIOXIDANTE (UMA DEMÃO)- FIXADO EM PISO OU ALVENARIA.</t>
  </si>
  <si>
    <t>1.8</t>
  </si>
  <si>
    <t>1.9</t>
  </si>
  <si>
    <t>SUDECAP 13.40.09 ADAPTADO</t>
  </si>
  <si>
    <t>REGIÃO/MÊS DE REFERÊNCIA: SINAPI JAN/2021, SUDECAP OUT/2020, SETOP SET/2020</t>
  </si>
  <si>
    <t>GRADIL NYLOFOR H=2.43 M INCLUSIVE POSTE OU EQUIVALENTE - INCLUSIVE PINTURA ESMALTE (DUAS DEMÃOS) E FUNDO  ANTIOXIDANTE (UMA DEMÃO)</t>
  </si>
  <si>
    <t>PORTÃO PADRÃO DO GRADIL NYLOFOR, INCLUSIVE CADEADO - INCLUSIVE PINTURA ESMALTE (DUAS DEMÃOS) E FUNDO  ANTIOXIDANTE (UMA DEMÃO)</t>
  </si>
  <si>
    <t xml:space="preserve">COMPOSIÇÃO </t>
  </si>
  <si>
    <t>PORTÃO DE FERRO PADRÃO, EM CHAPA (TIPO LAMBRI), COLOCADO COM CADEADO</t>
  </si>
  <si>
    <t>98522 - SINAPI</t>
  </si>
  <si>
    <t>ED-50982 - SETOP</t>
  </si>
  <si>
    <t>SETOP ED-50982</t>
  </si>
  <si>
    <t>PORTÃO DE FERRO PADRÃO, EM CHAPA (TIPO LAMBRI )</t>
  </si>
  <si>
    <t>200,00</t>
  </si>
  <si>
    <t>ASSENTAMENTO DE GRADIS E PORTÕES</t>
  </si>
  <si>
    <t>60,79</t>
  </si>
  <si>
    <t>MATED - 12660</t>
  </si>
  <si>
    <t>MATED - 50933</t>
  </si>
  <si>
    <t>671,67</t>
  </si>
  <si>
    <t>MEDIA (TABELA EM ANEXO)</t>
  </si>
  <si>
    <t>Lagoa Santa, 24 de  Fevereiro de 2021.</t>
  </si>
  <si>
    <t>CINTA ARMADA EM CONCRETO 20 MPa, INCLUSIVE LASTRO 5 CM EM CONCRETO MAGRO 9 MPa, FORMAS LATERAIS E DESFORMA</t>
  </si>
  <si>
    <t>MONTADOR COM ENCARGOS COMPLEMENTARES</t>
  </si>
  <si>
    <t>ED - 50860</t>
  </si>
  <si>
    <t>ED - 50380</t>
  </si>
  <si>
    <t>ALAMBRADO EM TUBO GALVANIZ. DIN-2440 D=2",TELA #2" E FIO 12, INCLUSIVE PINTURA ESMALTE (DUAS DEMÃOS) E FUNDO  ANTIOXIDANTE (UMA DEMÃO) COM CINTA ARMADA EM CONCRETO</t>
  </si>
</sst>
</file>

<file path=xl/styles.xml><?xml version="1.0" encoding="utf-8"?>
<styleSheet xmlns="http://schemas.openxmlformats.org/spreadsheetml/2006/main">
  <numFmts count="11">
    <numFmt numFmtId="164" formatCode="#."/>
    <numFmt numFmtId="165" formatCode="_(&quot;R$ &quot;* #,##0.00_);_(&quot;R$ &quot;* \(#,##0.00\);_(&quot;R$ &quot;* \-??_);_(@_)"/>
    <numFmt numFmtId="166" formatCode="_(&quot;R$&quot;* #,##0.00_);_(&quot;R$&quot;* \(#,##0.00\);_(&quot;R$&quot;* \-??_);_(@_)"/>
    <numFmt numFmtId="167" formatCode="_-&quot;R$ &quot;* #,##0.00_-;&quot;-R$ &quot;* #,##0.00_-;_-&quot;R$ &quot;* \-??_-;_-@_-"/>
    <numFmt numFmtId="168" formatCode="_(* #,##0.00_);_(* \(#,##0.00\);_(* \-??_);_(@_)"/>
    <numFmt numFmtId="169" formatCode="_-* #,##0.00_-;\-* #,##0.00_-;_-* \-??_-;_-@_-"/>
    <numFmt numFmtId="170" formatCode="d/m/yyyy"/>
    <numFmt numFmtId="171" formatCode="_-* #,##0.00000_-;\-* #,##0.00000_-;_-* \-??_-;_-@_-"/>
    <numFmt numFmtId="172" formatCode="_-[$R$-416]\ * #,##0.00_-;\-[$R$-416]\ * #,##0.00_-;_-[$R$-416]\ * \-??_-;_-@_-"/>
    <numFmt numFmtId="173" formatCode="_(* #,##0.00_);_(* \(#,##0.00\);_(* &quot;-&quot;??_);_(@_)"/>
    <numFmt numFmtId="174" formatCode="#,##0.000000"/>
  </numFmts>
  <fonts count="54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sz val="9"/>
      <color indexed="10"/>
      <name val="Geneva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"/>
      <color indexed="16"/>
      <name val="Courier New"/>
      <family val="3"/>
    </font>
    <font>
      <sz val="10"/>
      <name val="Arial"/>
      <family val="2"/>
    </font>
    <font>
      <sz val="11"/>
      <color indexed="62"/>
      <name val="Calibri"/>
      <family val="2"/>
    </font>
    <font>
      <sz val="11"/>
      <color indexed="9"/>
      <name val="Calibri"/>
      <family val="2"/>
      <charset val="1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"/>
      <color indexed="18"/>
      <name val="Courier New"/>
      <family val="3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"/>
      <color indexed="16"/>
      <name val="Courier New"/>
      <family val="3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sz val="10"/>
      <color indexed="8"/>
      <name val="Arial"/>
      <family val="2"/>
      <charset val="1"/>
    </font>
    <font>
      <b/>
      <sz val="14"/>
      <color indexed="9"/>
      <name val="Arial"/>
      <family val="2"/>
      <charset val="1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sz val="11"/>
      <name val="Calibri"/>
      <family val="2"/>
      <charset val="1"/>
    </font>
    <font>
      <sz val="11"/>
      <name val="Calibri"/>
      <family val="2"/>
    </font>
    <font>
      <b/>
      <sz val="11"/>
      <color indexed="8"/>
      <name val="Calibri"/>
      <family val="2"/>
      <charset val="1"/>
    </font>
    <font>
      <b/>
      <sz val="12"/>
      <color indexed="8"/>
      <name val="Calibri"/>
      <family val="2"/>
      <charset val="1"/>
    </font>
    <font>
      <sz val="11"/>
      <color indexed="8"/>
      <name val="Arial"/>
      <family val="2"/>
    </font>
    <font>
      <b/>
      <sz val="12"/>
      <color indexed="8"/>
      <name val="Arial"/>
      <family val="2"/>
      <charset val="1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  <charset val="1"/>
    </font>
    <font>
      <b/>
      <sz val="14"/>
      <name val="Arial"/>
      <family val="2"/>
    </font>
    <font>
      <b/>
      <sz val="9"/>
      <color indexed="9"/>
      <name val="Arial"/>
      <family val="2"/>
    </font>
    <font>
      <sz val="10"/>
      <color indexed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color rgb="FF000000"/>
      <name val="Arial"/>
      <family val="2"/>
    </font>
    <font>
      <sz val="11"/>
      <color theme="1"/>
      <name val="Calibri"/>
      <family val="2"/>
    </font>
    <font>
      <b/>
      <sz val="8"/>
      <color indexed="8"/>
      <name val="Arial"/>
      <family val="2"/>
    </font>
    <font>
      <b/>
      <sz val="8"/>
      <color indexed="9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0"/>
        <bgColor indexed="49"/>
      </patternFill>
    </fill>
    <fill>
      <patternFill patternType="solid">
        <fgColor indexed="9"/>
        <bgColor indexed="26"/>
      </patternFill>
    </fill>
    <fill>
      <patternFill patternType="solid">
        <fgColor indexed="12"/>
        <bgColor indexed="39"/>
      </patternFill>
    </fill>
    <fill>
      <patternFill patternType="solid">
        <fgColor theme="0"/>
        <bgColor indexed="6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indexed="31"/>
      </patternFill>
    </fill>
    <fill>
      <patternFill patternType="solid">
        <fgColor theme="4" tint="0.79998168889431442"/>
        <bgColor indexed="26"/>
      </patternFill>
    </fill>
  </fills>
  <borders count="7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</borders>
  <cellStyleXfs count="29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0" borderId="0"/>
    <xf numFmtId="0" fontId="7" fillId="0" borderId="0"/>
    <xf numFmtId="0" fontId="7" fillId="0" borderId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8" fillId="21" borderId="2" applyNumberFormat="0" applyAlignment="0" applyProtection="0"/>
    <xf numFmtId="164" fontId="10" fillId="0" borderId="0">
      <protection locked="0"/>
    </xf>
    <xf numFmtId="0" fontId="1" fillId="0" borderId="0" applyNumberFormat="0" applyFont="0" applyFill="0" applyBorder="0" applyAlignment="0" applyProtection="0"/>
    <xf numFmtId="0" fontId="11" fillId="0" borderId="0" applyNumberFormat="0" applyFill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12" fillId="7" borderId="1" applyNumberFormat="0" applyAlignment="0" applyProtection="0"/>
    <xf numFmtId="0" fontId="12" fillId="7" borderId="1" applyNumberFormat="0" applyAlignment="0" applyProtection="0"/>
    <xf numFmtId="0" fontId="12" fillId="7" borderId="1" applyNumberFormat="0" applyAlignment="0" applyProtection="0"/>
    <xf numFmtId="0" fontId="12" fillId="7" borderId="1" applyNumberFormat="0" applyAlignment="0" applyProtection="0"/>
    <xf numFmtId="0" fontId="13" fillId="19" borderId="0" applyBorder="0" applyProtection="0"/>
    <xf numFmtId="164" fontId="10" fillId="0" borderId="0">
      <protection locked="0"/>
    </xf>
    <xf numFmtId="0" fontId="5" fillId="4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12" fillId="7" borderId="1" applyNumberFormat="0" applyAlignment="0" applyProtection="0"/>
    <xf numFmtId="0" fontId="9" fillId="0" borderId="3" applyNumberFormat="0" applyFill="0" applyAlignment="0" applyProtection="0"/>
    <xf numFmtId="165" fontId="11" fillId="0" borderId="0" applyFill="0" applyBorder="0" applyAlignment="0" applyProtection="0"/>
    <xf numFmtId="166" fontId="11" fillId="0" borderId="0" applyFill="0" applyBorder="0" applyAlignment="0" applyProtection="0"/>
    <xf numFmtId="167" fontId="1" fillId="0" borderId="0" applyFill="0" applyBorder="0" applyAlignment="0" applyProtection="0"/>
    <xf numFmtId="166" fontId="11" fillId="0" borderId="0" applyFill="0" applyBorder="0" applyAlignment="0" applyProtection="0"/>
    <xf numFmtId="165" fontId="11" fillId="0" borderId="0" applyFill="0" applyBorder="0" applyAlignment="0" applyProtection="0"/>
    <xf numFmtId="166" fontId="11" fillId="0" borderId="0" applyFill="0" applyBorder="0" applyAlignment="0" applyProtection="0"/>
    <xf numFmtId="165" fontId="11" fillId="0" borderId="0" applyFill="0" applyBorder="0" applyAlignment="0" applyProtection="0"/>
    <xf numFmtId="165" fontId="11" fillId="0" borderId="0" applyFill="0" applyBorder="0" applyAlignment="0" applyProtection="0"/>
    <xf numFmtId="166" fontId="11" fillId="0" borderId="0" applyFill="0" applyBorder="0" applyAlignment="0" applyProtection="0"/>
    <xf numFmtId="166" fontId="11" fillId="0" borderId="0" applyFill="0" applyBorder="0" applyAlignment="0" applyProtection="0"/>
    <xf numFmtId="165" fontId="11" fillId="0" borderId="0" applyFill="0" applyBorder="0" applyAlignment="0" applyProtection="0"/>
    <xf numFmtId="165" fontId="11" fillId="0" borderId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1" fillId="23" borderId="7" applyNumberFormat="0" applyAlignment="0" applyProtection="0"/>
    <xf numFmtId="0" fontId="11" fillId="23" borderId="7" applyNumberFormat="0" applyAlignment="0" applyProtection="0"/>
    <xf numFmtId="0" fontId="11" fillId="23" borderId="7" applyNumberFormat="0" applyAlignment="0" applyProtection="0"/>
    <xf numFmtId="0" fontId="11" fillId="23" borderId="7" applyNumberFormat="0" applyAlignment="0" applyProtection="0"/>
    <xf numFmtId="0" fontId="11" fillId="23" borderId="7" applyNumberFormat="0" applyAlignment="0" applyProtection="0"/>
    <xf numFmtId="0" fontId="18" fillId="20" borderId="8" applyNumberFormat="0" applyAlignment="0" applyProtection="0"/>
    <xf numFmtId="164" fontId="10" fillId="0" borderId="0">
      <protection locked="0"/>
    </xf>
    <xf numFmtId="164" fontId="10" fillId="0" borderId="0">
      <protection locked="0"/>
    </xf>
    <xf numFmtId="9" fontId="11" fillId="0" borderId="0" applyFill="0" applyBorder="0" applyAlignment="0" applyProtection="0"/>
    <xf numFmtId="9" fontId="11" fillId="0" borderId="0" applyFill="0" applyBorder="0" applyAlignment="0" applyProtection="0"/>
    <xf numFmtId="9" fontId="11" fillId="0" borderId="0" applyFill="0" applyBorder="0" applyAlignment="0" applyProtection="0"/>
    <xf numFmtId="9" fontId="11" fillId="0" borderId="0" applyFill="0" applyBorder="0" applyAlignment="0" applyProtection="0"/>
    <xf numFmtId="9" fontId="11" fillId="0" borderId="0" applyFill="0" applyBorder="0" applyAlignment="0" applyProtection="0"/>
    <xf numFmtId="9" fontId="11" fillId="0" borderId="0" applyFill="0" applyBorder="0" applyAlignment="0" applyProtection="0"/>
    <xf numFmtId="9" fontId="11" fillId="0" borderId="0" applyFill="0" applyBorder="0" applyAlignment="0" applyProtection="0"/>
    <xf numFmtId="9" fontId="11" fillId="0" borderId="0" applyFill="0" applyBorder="0" applyAlignment="0" applyProtection="0"/>
    <xf numFmtId="0" fontId="18" fillId="20" borderId="8" applyNumberFormat="0" applyAlignment="0" applyProtection="0"/>
    <xf numFmtId="0" fontId="18" fillId="20" borderId="8" applyNumberFormat="0" applyAlignment="0" applyProtection="0"/>
    <xf numFmtId="0" fontId="18" fillId="20" borderId="8" applyNumberFormat="0" applyAlignment="0" applyProtection="0"/>
    <xf numFmtId="0" fontId="18" fillId="20" borderId="8" applyNumberFormat="0" applyAlignment="0" applyProtection="0"/>
    <xf numFmtId="164" fontId="19" fillId="0" borderId="0">
      <protection locked="0"/>
    </xf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4" fontId="23" fillId="0" borderId="0">
      <protection locked="0"/>
    </xf>
    <xf numFmtId="164" fontId="23" fillId="0" borderId="0">
      <protection locked="0"/>
    </xf>
    <xf numFmtId="0" fontId="24" fillId="0" borderId="10" applyNumberFormat="0" applyFill="0" applyAlignment="0" applyProtection="0"/>
    <xf numFmtId="0" fontId="24" fillId="0" borderId="10" applyNumberFormat="0" applyFill="0" applyAlignment="0" applyProtection="0"/>
    <xf numFmtId="0" fontId="24" fillId="0" borderId="10" applyNumberFormat="0" applyFill="0" applyAlignment="0" applyProtection="0"/>
    <xf numFmtId="0" fontId="24" fillId="0" borderId="10" applyNumberFormat="0" applyFill="0" applyAlignment="0" applyProtection="0"/>
    <xf numFmtId="168" fontId="11" fillId="0" borderId="0" applyFill="0" applyBorder="0" applyAlignment="0" applyProtection="0"/>
    <xf numFmtId="169" fontId="11" fillId="0" borderId="0" applyFill="0" applyBorder="0" applyAlignment="0" applyProtection="0"/>
    <xf numFmtId="169" fontId="11" fillId="0" borderId="0" applyFill="0" applyBorder="0" applyAlignment="0" applyProtection="0"/>
    <xf numFmtId="0" fontId="20" fillId="0" borderId="0" applyNumberFormat="0" applyFill="0" applyBorder="0" applyAlignment="0" applyProtection="0"/>
    <xf numFmtId="173" fontId="1" fillId="0" borderId="0" applyFont="0" applyFill="0" applyBorder="0" applyAlignment="0" applyProtection="0"/>
  </cellStyleXfs>
  <cellXfs count="203">
    <xf numFmtId="0" fontId="1" fillId="0" borderId="0" xfId="0" applyFont="1"/>
    <xf numFmtId="0" fontId="26" fillId="0" borderId="0" xfId="145" applyNumberFormat="1" applyFont="1" applyFill="1" applyBorder="1" applyAlignment="1" applyProtection="1"/>
    <xf numFmtId="0" fontId="28" fillId="0" borderId="11" xfId="145" applyNumberFormat="1" applyFont="1" applyFill="1" applyBorder="1" applyAlignment="1" applyProtection="1">
      <alignment horizontal="center" vertical="center"/>
    </xf>
    <xf numFmtId="0" fontId="28" fillId="0" borderId="12" xfId="145" applyNumberFormat="1" applyFont="1" applyFill="1" applyBorder="1" applyAlignment="1" applyProtection="1">
      <alignment horizontal="center" vertical="center"/>
    </xf>
    <xf numFmtId="0" fontId="28" fillId="0" borderId="12" xfId="145" applyNumberFormat="1" applyFont="1" applyFill="1" applyBorder="1" applyAlignment="1" applyProtection="1">
      <alignment horizontal="center" vertical="center" wrapText="1"/>
    </xf>
    <xf numFmtId="0" fontId="28" fillId="0" borderId="13" xfId="145" applyNumberFormat="1" applyFont="1" applyFill="1" applyBorder="1" applyAlignment="1" applyProtection="1">
      <alignment horizontal="center" vertical="center" wrapText="1"/>
    </xf>
    <xf numFmtId="49" fontId="24" fillId="24" borderId="11" xfId="145" applyNumberFormat="1" applyFont="1" applyFill="1" applyBorder="1" applyAlignment="1" applyProtection="1">
      <alignment horizontal="center" vertical="center" wrapText="1"/>
    </xf>
    <xf numFmtId="0" fontId="24" fillId="24" borderId="12" xfId="174" applyFont="1" applyFill="1" applyBorder="1" applyAlignment="1" applyProtection="1">
      <alignment horizontal="center" vertical="center"/>
    </xf>
    <xf numFmtId="0" fontId="24" fillId="24" borderId="12" xfId="174" applyFont="1" applyFill="1" applyBorder="1" applyAlignment="1" applyProtection="1">
      <alignment vertical="center" wrapText="1"/>
    </xf>
    <xf numFmtId="0" fontId="24" fillId="24" borderId="12" xfId="174" applyFont="1" applyFill="1" applyBorder="1" applyAlignment="1" applyProtection="1">
      <alignment horizontal="center" vertical="center" wrapText="1"/>
    </xf>
    <xf numFmtId="4" fontId="2" fillId="24" borderId="12" xfId="145" applyNumberFormat="1" applyFont="1" applyFill="1" applyBorder="1" applyAlignment="1" applyProtection="1">
      <alignment horizontal="right" vertical="center" wrapText="1"/>
    </xf>
    <xf numFmtId="4" fontId="24" fillId="24" borderId="13" xfId="145" applyNumberFormat="1" applyFont="1" applyFill="1" applyBorder="1" applyAlignment="1" applyProtection="1">
      <alignment horizontal="right" vertical="center" wrapText="1"/>
    </xf>
    <xf numFmtId="0" fontId="30" fillId="0" borderId="0" xfId="174" applyFont="1" applyFill="1" applyBorder="1" applyAlignment="1" applyProtection="1">
      <alignment horizontal="center" vertical="center"/>
    </xf>
    <xf numFmtId="0" fontId="30" fillId="0" borderId="0" xfId="174" applyFont="1" applyFill="1" applyBorder="1" applyAlignment="1" applyProtection="1">
      <alignment vertical="center" wrapText="1"/>
    </xf>
    <xf numFmtId="0" fontId="30" fillId="0" borderId="0" xfId="145" applyNumberFormat="1" applyFont="1" applyFill="1" applyBorder="1" applyAlignment="1" applyProtection="1">
      <alignment vertical="center" wrapText="1"/>
    </xf>
    <xf numFmtId="4" fontId="31" fillId="0" borderId="0" xfId="145" applyNumberFormat="1" applyFont="1" applyFill="1" applyBorder="1" applyAlignment="1" applyProtection="1">
      <alignment horizontal="right" vertical="center" wrapText="1"/>
    </xf>
    <xf numFmtId="4" fontId="32" fillId="0" borderId="0" xfId="145" applyNumberFormat="1" applyFont="1" applyFill="1" applyBorder="1" applyAlignment="1" applyProtection="1">
      <alignment horizontal="right" vertical="center" wrapText="1"/>
    </xf>
    <xf numFmtId="49" fontId="30" fillId="0" borderId="0" xfId="145" applyNumberFormat="1" applyFont="1" applyFill="1" applyBorder="1" applyAlignment="1" applyProtection="1">
      <alignment horizontal="center" vertical="center" wrapText="1"/>
    </xf>
    <xf numFmtId="49" fontId="2" fillId="0" borderId="11" xfId="145" applyNumberFormat="1" applyFont="1" applyFill="1" applyBorder="1" applyAlignment="1" applyProtection="1">
      <alignment horizontal="center" vertical="center" wrapText="1"/>
    </xf>
    <xf numFmtId="0" fontId="2" fillId="0" borderId="12" xfId="145" applyNumberFormat="1" applyFont="1" applyFill="1" applyBorder="1" applyAlignment="1" applyProtection="1">
      <alignment horizontal="center" vertical="center" wrapText="1"/>
    </xf>
    <xf numFmtId="0" fontId="2" fillId="0" borderId="12" xfId="145" applyNumberFormat="1" applyFont="1" applyFill="1" applyBorder="1" applyAlignment="1" applyProtection="1">
      <alignment vertical="center" wrapText="1"/>
    </xf>
    <xf numFmtId="4" fontId="2" fillId="0" borderId="12" xfId="145" applyNumberFormat="1" applyFont="1" applyFill="1" applyBorder="1" applyAlignment="1" applyProtection="1">
      <alignment horizontal="right" vertical="center" wrapText="1"/>
    </xf>
    <xf numFmtId="4" fontId="2" fillId="0" borderId="13" xfId="145" applyNumberFormat="1" applyFont="1" applyFill="1" applyBorder="1" applyAlignment="1" applyProtection="1">
      <alignment horizontal="right" vertical="center" wrapText="1"/>
    </xf>
    <xf numFmtId="0" fontId="2" fillId="0" borderId="12" xfId="145" applyNumberFormat="1" applyFont="1" applyFill="1" applyBorder="1" applyAlignment="1" applyProtection="1">
      <alignment horizontal="left" vertical="center" wrapText="1"/>
    </xf>
    <xf numFmtId="4" fontId="35" fillId="22" borderId="13" xfId="145" applyNumberFormat="1" applyFont="1" applyFill="1" applyBorder="1" applyAlignment="1" applyProtection="1">
      <alignment horizontal="right" vertical="center" wrapText="1"/>
    </xf>
    <xf numFmtId="0" fontId="34" fillId="0" borderId="14" xfId="145" applyNumberFormat="1" applyFont="1" applyFill="1" applyBorder="1" applyAlignment="1" applyProtection="1">
      <alignment horizontal="right" vertical="center" wrapText="1"/>
    </xf>
    <xf numFmtId="0" fontId="34" fillId="0" borderId="0" xfId="145" applyNumberFormat="1" applyFont="1" applyFill="1" applyBorder="1" applyAlignment="1" applyProtection="1">
      <alignment horizontal="right" vertical="center" wrapText="1"/>
    </xf>
    <xf numFmtId="4" fontId="35" fillId="0" borderId="15" xfId="145" applyNumberFormat="1" applyFont="1" applyFill="1" applyBorder="1" applyAlignment="1" applyProtection="1">
      <alignment horizontal="right" vertical="center" wrapText="1"/>
    </xf>
    <xf numFmtId="4" fontId="26" fillId="0" borderId="0" xfId="145" applyNumberFormat="1" applyFont="1" applyFill="1" applyBorder="1" applyAlignment="1" applyProtection="1"/>
    <xf numFmtId="0" fontId="26" fillId="0" borderId="14" xfId="145" applyNumberFormat="1" applyFont="1" applyFill="1" applyBorder="1" applyAlignment="1" applyProtection="1"/>
    <xf numFmtId="0" fontId="26" fillId="0" borderId="15" xfId="145" applyNumberFormat="1" applyFont="1" applyFill="1" applyBorder="1" applyAlignment="1" applyProtection="1"/>
    <xf numFmtId="0" fontId="26" fillId="0" borderId="16" xfId="145" applyNumberFormat="1" applyFont="1" applyFill="1" applyBorder="1" applyAlignment="1" applyProtection="1"/>
    <xf numFmtId="0" fontId="26" fillId="0" borderId="17" xfId="145" applyNumberFormat="1" applyFont="1" applyFill="1" applyBorder="1" applyAlignment="1" applyProtection="1"/>
    <xf numFmtId="0" fontId="26" fillId="0" borderId="18" xfId="145" applyNumberFormat="1" applyFont="1" applyFill="1" applyBorder="1" applyAlignment="1" applyProtection="1"/>
    <xf numFmtId="0" fontId="2" fillId="0" borderId="0" xfId="205"/>
    <xf numFmtId="0" fontId="2" fillId="0" borderId="14" xfId="205" applyBorder="1" applyAlignment="1">
      <alignment horizontal="center"/>
    </xf>
    <xf numFmtId="0" fontId="2" fillId="0" borderId="16" xfId="205" applyBorder="1" applyAlignment="1">
      <alignment horizontal="center"/>
    </xf>
    <xf numFmtId="0" fontId="1" fillId="0" borderId="0" xfId="206"/>
    <xf numFmtId="0" fontId="1" fillId="0" borderId="19" xfId="206" applyBorder="1"/>
    <xf numFmtId="0" fontId="1" fillId="0" borderId="27" xfId="206" applyBorder="1"/>
    <xf numFmtId="0" fontId="1" fillId="0" borderId="26" xfId="206" applyBorder="1"/>
    <xf numFmtId="0" fontId="1" fillId="0" borderId="14" xfId="206" applyBorder="1"/>
    <xf numFmtId="0" fontId="42" fillId="20" borderId="28" xfId="206" applyFont="1" applyFill="1" applyBorder="1" applyAlignment="1" applyProtection="1">
      <alignment vertical="center"/>
    </xf>
    <xf numFmtId="0" fontId="42" fillId="20" borderId="29" xfId="206" applyFont="1" applyFill="1" applyBorder="1" applyAlignment="1" applyProtection="1">
      <alignment vertical="center"/>
    </xf>
    <xf numFmtId="0" fontId="42" fillId="20" borderId="30" xfId="206" applyFont="1" applyFill="1" applyBorder="1" applyAlignment="1" applyProtection="1">
      <alignment vertical="center"/>
    </xf>
    <xf numFmtId="0" fontId="1" fillId="25" borderId="0" xfId="206" applyFont="1" applyFill="1"/>
    <xf numFmtId="0" fontId="43" fillId="25" borderId="0" xfId="206" applyFont="1" applyFill="1"/>
    <xf numFmtId="0" fontId="1" fillId="25" borderId="0" xfId="206" applyFill="1"/>
    <xf numFmtId="0" fontId="44" fillId="0" borderId="31" xfId="206" applyFont="1" applyFill="1" applyBorder="1" applyAlignment="1" applyProtection="1">
      <alignment horizontal="left" vertical="center"/>
    </xf>
    <xf numFmtId="0" fontId="44" fillId="4" borderId="32" xfId="206" applyFont="1" applyFill="1" applyBorder="1" applyAlignment="1" applyProtection="1">
      <alignment horizontal="left" vertical="center"/>
    </xf>
    <xf numFmtId="0" fontId="44" fillId="4" borderId="33" xfId="206" applyFont="1" applyFill="1" applyBorder="1" applyAlignment="1" applyProtection="1">
      <alignment horizontal="left" vertical="center"/>
    </xf>
    <xf numFmtId="0" fontId="45" fillId="0" borderId="14" xfId="206" applyFont="1" applyBorder="1" applyAlignment="1" applyProtection="1">
      <alignment horizontal="left" vertical="center"/>
    </xf>
    <xf numFmtId="0" fontId="45" fillId="0" borderId="0" xfId="206" applyFont="1" applyBorder="1" applyAlignment="1" applyProtection="1">
      <alignment horizontal="left" vertical="center"/>
    </xf>
    <xf numFmtId="0" fontId="45" fillId="0" borderId="15" xfId="206" applyFont="1" applyBorder="1" applyAlignment="1" applyProtection="1">
      <alignment vertical="center"/>
    </xf>
    <xf numFmtId="0" fontId="45" fillId="4" borderId="34" xfId="206" applyFont="1" applyFill="1" applyBorder="1" applyAlignment="1" applyProtection="1">
      <alignment vertical="center"/>
      <protection locked="0"/>
    </xf>
    <xf numFmtId="0" fontId="44" fillId="4" borderId="35" xfId="206" applyFont="1" applyFill="1" applyBorder="1" applyAlignment="1" applyProtection="1">
      <alignment vertical="center"/>
      <protection locked="0"/>
    </xf>
    <xf numFmtId="0" fontId="44" fillId="4" borderId="36" xfId="206" applyFont="1" applyFill="1" applyBorder="1" applyAlignment="1" applyProtection="1">
      <alignment vertical="center"/>
      <protection locked="0"/>
    </xf>
    <xf numFmtId="0" fontId="45" fillId="0" borderId="0" xfId="206" applyFont="1" applyBorder="1" applyAlignment="1" applyProtection="1">
      <alignment vertical="center"/>
    </xf>
    <xf numFmtId="0" fontId="45" fillId="4" borderId="35" xfId="206" applyFont="1" applyFill="1" applyBorder="1" applyAlignment="1" applyProtection="1">
      <alignment vertical="center"/>
      <protection locked="0"/>
    </xf>
    <xf numFmtId="0" fontId="45" fillId="4" borderId="36" xfId="206" applyFont="1" applyFill="1" applyBorder="1" applyAlignment="1" applyProtection="1">
      <alignment vertical="center"/>
      <protection locked="0"/>
    </xf>
    <xf numFmtId="0" fontId="1" fillId="0" borderId="0" xfId="206" applyBorder="1"/>
    <xf numFmtId="0" fontId="1" fillId="0" borderId="15" xfId="206" applyFont="1" applyBorder="1"/>
    <xf numFmtId="0" fontId="44" fillId="20" borderId="37" xfId="206" applyFont="1" applyFill="1" applyBorder="1" applyAlignment="1" applyProtection="1">
      <alignment vertical="center"/>
    </xf>
    <xf numFmtId="0" fontId="45" fillId="20" borderId="34" xfId="206" applyFont="1" applyFill="1" applyBorder="1" applyAlignment="1" applyProtection="1">
      <alignment vertical="center"/>
    </xf>
    <xf numFmtId="0" fontId="43" fillId="0" borderId="0" xfId="206" applyFont="1"/>
    <xf numFmtId="0" fontId="45" fillId="4" borderId="38" xfId="206" applyFont="1" applyFill="1" applyBorder="1" applyAlignment="1" applyProtection="1">
      <alignment horizontal="left" vertical="center"/>
    </xf>
    <xf numFmtId="10" fontId="45" fillId="4" borderId="39" xfId="206" applyNumberFormat="1" applyFont="1" applyFill="1" applyBorder="1" applyAlignment="1" applyProtection="1">
      <alignment vertical="center"/>
    </xf>
    <xf numFmtId="0" fontId="45" fillId="4" borderId="40" xfId="206" applyFont="1" applyFill="1" applyBorder="1" applyAlignment="1" applyProtection="1">
      <alignment horizontal="center" vertical="center"/>
    </xf>
    <xf numFmtId="0" fontId="45" fillId="4" borderId="39" xfId="206" applyFont="1" applyFill="1" applyBorder="1" applyAlignment="1" applyProtection="1">
      <alignment horizontal="left" vertical="center"/>
    </xf>
    <xf numFmtId="10" fontId="45" fillId="22" borderId="41" xfId="228" applyNumberFormat="1" applyFont="1" applyFill="1" applyBorder="1" applyAlignment="1" applyProtection="1">
      <alignment vertical="center"/>
      <protection locked="0"/>
    </xf>
    <xf numFmtId="0" fontId="45" fillId="4" borderId="42" xfId="206" applyFont="1" applyFill="1" applyBorder="1" applyAlignment="1" applyProtection="1">
      <alignment horizontal="left" vertical="center"/>
    </xf>
    <xf numFmtId="10" fontId="45" fillId="4" borderId="43" xfId="206" applyNumberFormat="1" applyFont="1" applyFill="1" applyBorder="1" applyAlignment="1" applyProtection="1">
      <alignment vertical="center"/>
    </xf>
    <xf numFmtId="0" fontId="45" fillId="4" borderId="44" xfId="206" applyFont="1" applyFill="1" applyBorder="1" applyAlignment="1" applyProtection="1">
      <alignment horizontal="center" vertical="center"/>
    </xf>
    <xf numFmtId="0" fontId="45" fillId="4" borderId="43" xfId="206" applyFont="1" applyFill="1" applyBorder="1" applyAlignment="1" applyProtection="1">
      <alignment horizontal="left" vertical="center"/>
    </xf>
    <xf numFmtId="0" fontId="45" fillId="4" borderId="45" xfId="206" applyFont="1" applyFill="1" applyBorder="1" applyAlignment="1" applyProtection="1">
      <alignment horizontal="left" vertical="center"/>
    </xf>
    <xf numFmtId="0" fontId="45" fillId="4" borderId="46" xfId="206" applyFont="1" applyFill="1" applyBorder="1" applyAlignment="1" applyProtection="1">
      <alignment horizontal="left" vertical="center"/>
    </xf>
    <xf numFmtId="0" fontId="1" fillId="4" borderId="14" xfId="206" applyFont="1" applyFill="1" applyBorder="1"/>
    <xf numFmtId="10" fontId="45" fillId="4" borderId="47" xfId="206" applyNumberFormat="1" applyFont="1" applyFill="1" applyBorder="1" applyAlignment="1" applyProtection="1">
      <alignment vertical="center"/>
    </xf>
    <xf numFmtId="10" fontId="45" fillId="4" borderId="32" xfId="206" applyNumberFormat="1" applyFont="1" applyFill="1" applyBorder="1" applyAlignment="1" applyProtection="1">
      <alignment vertical="center"/>
    </xf>
    <xf numFmtId="0" fontId="1" fillId="4" borderId="48" xfId="206" applyFont="1" applyFill="1" applyBorder="1"/>
    <xf numFmtId="0" fontId="45" fillId="4" borderId="11" xfId="206" applyFont="1" applyFill="1" applyBorder="1" applyAlignment="1" applyProtection="1">
      <alignment horizontal="left" vertical="center"/>
    </xf>
    <xf numFmtId="10" fontId="1" fillId="4" borderId="13" xfId="228" applyNumberFormat="1" applyFont="1" applyFill="1" applyBorder="1" applyAlignment="1" applyProtection="1"/>
    <xf numFmtId="0" fontId="1" fillId="4" borderId="11" xfId="206" applyFont="1" applyFill="1" applyBorder="1" applyAlignment="1">
      <alignment horizontal="right" vertical="center"/>
    </xf>
    <xf numFmtId="0" fontId="1" fillId="4" borderId="49" xfId="206" applyFont="1" applyFill="1" applyBorder="1" applyAlignment="1">
      <alignment horizontal="right" vertical="center"/>
    </xf>
    <xf numFmtId="0" fontId="1" fillId="0" borderId="16" xfId="206" applyBorder="1"/>
    <xf numFmtId="0" fontId="30" fillId="0" borderId="0" xfId="174" applyFont="1" applyFill="1" applyBorder="1" applyAlignment="1" applyProtection="1">
      <alignment horizontal="left" vertical="center"/>
    </xf>
    <xf numFmtId="0" fontId="2" fillId="0" borderId="14" xfId="205" applyBorder="1" applyAlignment="1">
      <alignment horizontal="center" vertical="center"/>
    </xf>
    <xf numFmtId="0" fontId="2" fillId="0" borderId="16" xfId="205" applyBorder="1" applyAlignment="1">
      <alignment horizontal="center" vertical="center"/>
    </xf>
    <xf numFmtId="0" fontId="30" fillId="0" borderId="14" xfId="174" applyFont="1" applyFill="1" applyBorder="1" applyAlignment="1" applyProtection="1">
      <alignment horizontal="left" vertical="center"/>
    </xf>
    <xf numFmtId="0" fontId="30" fillId="0" borderId="0" xfId="174" applyFont="1" applyFill="1" applyBorder="1" applyAlignment="1" applyProtection="1">
      <alignment horizontal="left" vertical="center"/>
    </xf>
    <xf numFmtId="49" fontId="47" fillId="0" borderId="0" xfId="0" applyNumberFormat="1" applyFont="1" applyAlignment="1" applyProtection="1">
      <alignment horizontal="left" vertical="center" wrapText="1" readingOrder="1"/>
    </xf>
    <xf numFmtId="49" fontId="47" fillId="0" borderId="0" xfId="0" applyNumberFormat="1" applyFont="1" applyAlignment="1" applyProtection="1">
      <alignment vertical="center" readingOrder="1"/>
    </xf>
    <xf numFmtId="49" fontId="47" fillId="0" borderId="62" xfId="0" applyNumberFormat="1" applyFont="1" applyBorder="1" applyAlignment="1" applyProtection="1">
      <alignment horizontal="center" vertical="center" wrapText="1" readingOrder="1"/>
    </xf>
    <xf numFmtId="49" fontId="47" fillId="0" borderId="62" xfId="0" applyNumberFormat="1" applyFont="1" applyBorder="1" applyAlignment="1" applyProtection="1">
      <alignment vertical="center" readingOrder="1"/>
    </xf>
    <xf numFmtId="0" fontId="2" fillId="0" borderId="64" xfId="205" applyBorder="1" applyAlignment="1">
      <alignment horizontal="center"/>
    </xf>
    <xf numFmtId="0" fontId="2" fillId="0" borderId="66" xfId="205" applyBorder="1" applyAlignment="1">
      <alignment horizontal="center"/>
    </xf>
    <xf numFmtId="49" fontId="47" fillId="0" borderId="62" xfId="0" applyNumberFormat="1" applyFont="1" applyBorder="1" applyAlignment="1" applyProtection="1">
      <alignment horizontal="center" vertical="center" readingOrder="1"/>
    </xf>
    <xf numFmtId="0" fontId="2" fillId="0" borderId="0" xfId="205" applyBorder="1" applyAlignment="1">
      <alignment horizontal="center"/>
    </xf>
    <xf numFmtId="49" fontId="47" fillId="0" borderId="67" xfId="0" applyNumberFormat="1" applyFont="1" applyBorder="1" applyAlignment="1" applyProtection="1">
      <alignment horizontal="left" vertical="center" wrapText="1" readingOrder="1"/>
    </xf>
    <xf numFmtId="49" fontId="47" fillId="0" borderId="67" xfId="0" applyNumberFormat="1" applyFont="1" applyBorder="1" applyAlignment="1" applyProtection="1">
      <alignment vertical="center" readingOrder="1"/>
    </xf>
    <xf numFmtId="174" fontId="47" fillId="0" borderId="62" xfId="0" applyNumberFormat="1" applyFont="1" applyBorder="1" applyAlignment="1" applyProtection="1">
      <alignment horizontal="center" vertical="center" readingOrder="1"/>
    </xf>
    <xf numFmtId="0" fontId="24" fillId="28" borderId="19" xfId="205" applyFont="1" applyFill="1" applyBorder="1" applyAlignment="1">
      <alignment horizontal="center" vertical="center"/>
    </xf>
    <xf numFmtId="0" fontId="24" fillId="28" borderId="63" xfId="205" applyFont="1" applyFill="1" applyBorder="1" applyAlignment="1">
      <alignment horizontal="center" vertical="center"/>
    </xf>
    <xf numFmtId="49" fontId="47" fillId="0" borderId="62" xfId="0" applyNumberFormat="1" applyFont="1" applyBorder="1" applyAlignment="1" applyProtection="1">
      <alignment vertical="center" wrapText="1" readingOrder="1"/>
    </xf>
    <xf numFmtId="49" fontId="33" fillId="0" borderId="62" xfId="0" applyNumberFormat="1" applyFont="1" applyFill="1" applyBorder="1" applyAlignment="1">
      <alignment horizontal="center" vertical="center"/>
    </xf>
    <xf numFmtId="0" fontId="33" fillId="0" borderId="62" xfId="0" applyFont="1" applyFill="1" applyBorder="1" applyAlignment="1">
      <alignment vertical="center" wrapText="1"/>
    </xf>
    <xf numFmtId="173" fontId="33" fillId="0" borderId="62" xfId="290" applyFont="1" applyFill="1" applyBorder="1" applyAlignment="1">
      <alignment horizontal="center" vertical="center" wrapText="1"/>
    </xf>
    <xf numFmtId="49" fontId="2" fillId="0" borderId="0" xfId="205" applyNumberFormat="1"/>
    <xf numFmtId="4" fontId="2" fillId="0" borderId="0" xfId="205" applyNumberFormat="1"/>
    <xf numFmtId="4" fontId="48" fillId="0" borderId="12" xfId="145" applyNumberFormat="1" applyFont="1" applyFill="1" applyBorder="1" applyAlignment="1" applyProtection="1">
      <alignment horizontal="right" vertical="center" wrapText="1"/>
    </xf>
    <xf numFmtId="173" fontId="48" fillId="0" borderId="62" xfId="290" applyFont="1" applyFill="1" applyBorder="1" applyAlignment="1">
      <alignment horizontal="right" vertical="center" wrapText="1"/>
    </xf>
    <xf numFmtId="0" fontId="49" fillId="29" borderId="20" xfId="205" applyFont="1" applyFill="1" applyBorder="1" applyAlignment="1">
      <alignment horizontal="left" vertical="center" wrapText="1"/>
    </xf>
    <xf numFmtId="171" fontId="49" fillId="29" borderId="20" xfId="288" applyNumberFormat="1" applyFont="1" applyFill="1" applyBorder="1" applyAlignment="1" applyProtection="1">
      <alignment horizontal="right" vertical="center"/>
    </xf>
    <xf numFmtId="169" fontId="49" fillId="29" borderId="20" xfId="288" applyFont="1" applyFill="1" applyBorder="1" applyAlignment="1" applyProtection="1">
      <alignment horizontal="right" vertical="center"/>
    </xf>
    <xf numFmtId="172" fontId="49" fillId="29" borderId="20" xfId="288" applyNumberFormat="1" applyFont="1" applyFill="1" applyBorder="1" applyAlignment="1" applyProtection="1">
      <alignment horizontal="right" vertical="center"/>
    </xf>
    <xf numFmtId="172" fontId="49" fillId="29" borderId="21" xfId="288" applyNumberFormat="1" applyFont="1" applyFill="1" applyBorder="1" applyAlignment="1" applyProtection="1">
      <alignment horizontal="right" vertical="center"/>
    </xf>
    <xf numFmtId="0" fontId="50" fillId="21" borderId="12" xfId="219" applyFont="1" applyFill="1" applyBorder="1" applyAlignment="1">
      <alignment horizontal="center" vertical="center" wrapText="1"/>
    </xf>
    <xf numFmtId="2" fontId="50" fillId="21" borderId="12" xfId="219" applyNumberFormat="1" applyFont="1" applyFill="1" applyBorder="1" applyAlignment="1">
      <alignment horizontal="center" vertical="center" wrapText="1"/>
    </xf>
    <xf numFmtId="4" fontId="50" fillId="21" borderId="12" xfId="219" applyNumberFormat="1" applyFont="1" applyFill="1" applyBorder="1" applyAlignment="1">
      <alignment horizontal="center" vertical="center" wrapText="1"/>
    </xf>
    <xf numFmtId="4" fontId="50" fillId="21" borderId="13" xfId="219" applyNumberFormat="1" applyFont="1" applyFill="1" applyBorder="1" applyAlignment="1">
      <alignment horizontal="center" vertical="center" wrapText="1"/>
    </xf>
    <xf numFmtId="0" fontId="51" fillId="25" borderId="12" xfId="219" applyFont="1" applyFill="1" applyBorder="1" applyAlignment="1">
      <alignment horizontal="center" vertical="center" wrapText="1"/>
    </xf>
    <xf numFmtId="0" fontId="51" fillId="25" borderId="12" xfId="219" applyFont="1" applyFill="1" applyBorder="1" applyAlignment="1">
      <alignment horizontal="left" vertical="center" wrapText="1"/>
    </xf>
    <xf numFmtId="4" fontId="51" fillId="25" borderId="12" xfId="219" applyNumberFormat="1" applyFont="1" applyFill="1" applyBorder="1" applyAlignment="1">
      <alignment horizontal="center" vertical="center" wrapText="1"/>
    </xf>
    <xf numFmtId="4" fontId="51" fillId="0" borderId="12" xfId="219" applyNumberFormat="1" applyFont="1" applyFill="1" applyBorder="1" applyAlignment="1">
      <alignment horizontal="center" vertical="center" wrapText="1"/>
    </xf>
    <xf numFmtId="4" fontId="51" fillId="25" borderId="13" xfId="219" applyNumberFormat="1" applyFont="1" applyFill="1" applyBorder="1" applyAlignment="1">
      <alignment horizontal="center" vertical="center" wrapText="1"/>
    </xf>
    <xf numFmtId="4" fontId="52" fillId="0" borderId="12" xfId="219" applyNumberFormat="1" applyFont="1" applyFill="1" applyBorder="1" applyAlignment="1">
      <alignment horizontal="center" vertical="center" wrapText="1"/>
    </xf>
    <xf numFmtId="0" fontId="51" fillId="0" borderId="12" xfId="219" applyFont="1" applyFill="1" applyBorder="1" applyAlignment="1">
      <alignment horizontal="left" vertical="center" wrapText="1"/>
    </xf>
    <xf numFmtId="4" fontId="53" fillId="27" borderId="12" xfId="219" applyNumberFormat="1" applyFont="1" applyFill="1" applyBorder="1" applyAlignment="1">
      <alignment horizontal="center" vertical="center" wrapText="1"/>
    </xf>
    <xf numFmtId="4" fontId="49" fillId="30" borderId="25" xfId="219" applyNumberFormat="1" applyFont="1" applyFill="1" applyBorder="1" applyAlignment="1">
      <alignment horizontal="center" vertical="center" wrapText="1"/>
    </xf>
    <xf numFmtId="4" fontId="49" fillId="25" borderId="15" xfId="219" applyNumberFormat="1" applyFont="1" applyFill="1" applyBorder="1" applyAlignment="1">
      <alignment horizontal="center" vertical="center" wrapText="1"/>
    </xf>
    <xf numFmtId="171" fontId="51" fillId="20" borderId="20" xfId="288" applyNumberFormat="1" applyFont="1" applyFill="1" applyBorder="1" applyAlignment="1" applyProtection="1">
      <alignment horizontal="right" vertical="center"/>
    </xf>
    <xf numFmtId="169" fontId="51" fillId="20" borderId="20" xfId="288" applyFont="1" applyFill="1" applyBorder="1" applyAlignment="1" applyProtection="1">
      <alignment horizontal="right" vertical="center"/>
    </xf>
    <xf numFmtId="172" fontId="49" fillId="20" borderId="20" xfId="288" applyNumberFormat="1" applyFont="1" applyFill="1" applyBorder="1" applyAlignment="1" applyProtection="1">
      <alignment horizontal="right" vertical="center"/>
    </xf>
    <xf numFmtId="172" fontId="49" fillId="20" borderId="21" xfId="288" applyNumberFormat="1" applyFont="1" applyFill="1" applyBorder="1" applyAlignment="1" applyProtection="1">
      <alignment horizontal="right" vertical="center"/>
    </xf>
    <xf numFmtId="0" fontId="49" fillId="29" borderId="69" xfId="205" applyFont="1" applyFill="1" applyBorder="1" applyAlignment="1">
      <alignment horizontal="left" vertical="center" wrapText="1"/>
    </xf>
    <xf numFmtId="171" fontId="49" fillId="29" borderId="69" xfId="288" applyNumberFormat="1" applyFont="1" applyFill="1" applyBorder="1" applyAlignment="1" applyProtection="1">
      <alignment horizontal="right" vertical="center"/>
    </xf>
    <xf numFmtId="169" fontId="49" fillId="29" borderId="69" xfId="288" applyFont="1" applyFill="1" applyBorder="1" applyAlignment="1" applyProtection="1">
      <alignment horizontal="right" vertical="center"/>
    </xf>
    <xf numFmtId="172" fontId="49" fillId="29" borderId="69" xfId="288" applyNumberFormat="1" applyFont="1" applyFill="1" applyBorder="1" applyAlignment="1" applyProtection="1">
      <alignment horizontal="right" vertical="center"/>
    </xf>
    <xf numFmtId="172" fontId="49" fillId="29" borderId="70" xfId="288" applyNumberFormat="1" applyFont="1" applyFill="1" applyBorder="1" applyAlignment="1" applyProtection="1">
      <alignment horizontal="right" vertical="center"/>
    </xf>
    <xf numFmtId="0" fontId="50" fillId="21" borderId="62" xfId="219" applyFont="1" applyFill="1" applyBorder="1" applyAlignment="1">
      <alignment horizontal="center" vertical="center" wrapText="1"/>
    </xf>
    <xf numFmtId="2" fontId="50" fillId="21" borderId="62" xfId="219" applyNumberFormat="1" applyFont="1" applyFill="1" applyBorder="1" applyAlignment="1">
      <alignment horizontal="center" vertical="center" wrapText="1"/>
    </xf>
    <xf numFmtId="4" fontId="50" fillId="21" borderId="62" xfId="219" applyNumberFormat="1" applyFont="1" applyFill="1" applyBorder="1" applyAlignment="1">
      <alignment horizontal="center" vertical="center" wrapText="1"/>
    </xf>
    <xf numFmtId="4" fontId="50" fillId="21" borderId="65" xfId="219" applyNumberFormat="1" applyFont="1" applyFill="1" applyBorder="1" applyAlignment="1">
      <alignment horizontal="center" vertical="center" wrapText="1"/>
    </xf>
    <xf numFmtId="4" fontId="51" fillId="25" borderId="65" xfId="219" applyNumberFormat="1" applyFont="1" applyFill="1" applyBorder="1" applyAlignment="1">
      <alignment horizontal="center" vertical="center" wrapText="1"/>
    </xf>
    <xf numFmtId="4" fontId="51" fillId="25" borderId="71" xfId="219" applyNumberFormat="1" applyFont="1" applyFill="1" applyBorder="1" applyAlignment="1">
      <alignment horizontal="center" vertical="center" wrapText="1"/>
    </xf>
    <xf numFmtId="4" fontId="49" fillId="30" borderId="68" xfId="219" applyNumberFormat="1" applyFont="1" applyFill="1" applyBorder="1" applyAlignment="1">
      <alignment horizontal="center" vertical="center" wrapText="1"/>
    </xf>
    <xf numFmtId="4" fontId="49" fillId="25" borderId="0" xfId="219" applyNumberFormat="1" applyFont="1" applyFill="1" applyBorder="1" applyAlignment="1">
      <alignment horizontal="center" vertical="center" wrapText="1"/>
    </xf>
    <xf numFmtId="0" fontId="51" fillId="0" borderId="22" xfId="205" applyFont="1" applyBorder="1"/>
    <xf numFmtId="0" fontId="51" fillId="0" borderId="23" xfId="205" applyFont="1" applyBorder="1"/>
    <xf numFmtId="0" fontId="51" fillId="0" borderId="24" xfId="205" applyFont="1" applyBorder="1"/>
    <xf numFmtId="0" fontId="51" fillId="0" borderId="0" xfId="205" applyFont="1" applyBorder="1"/>
    <xf numFmtId="0" fontId="51" fillId="0" borderId="67" xfId="205" applyFont="1" applyBorder="1"/>
    <xf numFmtId="0" fontId="51" fillId="0" borderId="15" xfId="205" applyFont="1" applyBorder="1"/>
    <xf numFmtId="0" fontId="49" fillId="20" borderId="20" xfId="205" applyFont="1" applyFill="1" applyBorder="1" applyAlignment="1">
      <alignment horizontal="left" vertical="center" wrapText="1"/>
    </xf>
    <xf numFmtId="0" fontId="26" fillId="0" borderId="50" xfId="145" applyNumberFormat="1" applyFont="1" applyFill="1" applyBorder="1" applyAlignment="1" applyProtection="1">
      <alignment horizontal="center"/>
    </xf>
    <xf numFmtId="0" fontId="26" fillId="0" borderId="21" xfId="145" applyNumberFormat="1" applyFont="1" applyFill="1" applyBorder="1" applyAlignment="1" applyProtection="1">
      <alignment horizontal="center" wrapText="1"/>
    </xf>
    <xf numFmtId="0" fontId="26" fillId="0" borderId="51" xfId="145" applyNumberFormat="1" applyFont="1" applyFill="1" applyBorder="1" applyAlignment="1" applyProtection="1">
      <alignment horizontal="center"/>
    </xf>
    <xf numFmtId="0" fontId="27" fillId="26" borderId="51" xfId="145" applyNumberFormat="1" applyFont="1" applyFill="1" applyBorder="1" applyAlignment="1" applyProtection="1">
      <alignment horizontal="center" vertical="center"/>
    </xf>
    <xf numFmtId="0" fontId="28" fillId="0" borderId="11" xfId="145" applyNumberFormat="1" applyFont="1" applyFill="1" applyBorder="1" applyAlignment="1" applyProtection="1">
      <alignment horizontal="left" vertical="center"/>
    </xf>
    <xf numFmtId="0" fontId="28" fillId="0" borderId="13" xfId="145" applyNumberFormat="1" applyFont="1" applyFill="1" applyBorder="1" applyAlignment="1" applyProtection="1">
      <alignment horizontal="left" vertical="center"/>
    </xf>
    <xf numFmtId="0" fontId="28" fillId="0" borderId="11" xfId="145" applyNumberFormat="1" applyFont="1" applyFill="1" applyBorder="1" applyAlignment="1" applyProtection="1">
      <alignment horizontal="left" vertical="center" wrapText="1"/>
    </xf>
    <xf numFmtId="170" fontId="28" fillId="0" borderId="13" xfId="145" applyNumberFormat="1" applyFont="1" applyFill="1" applyBorder="1" applyAlignment="1" applyProtection="1">
      <alignment horizontal="left" vertical="center"/>
    </xf>
    <xf numFmtId="0" fontId="29" fillId="0" borderId="11" xfId="145" applyNumberFormat="1" applyFont="1" applyFill="1" applyBorder="1" applyAlignment="1" applyProtection="1">
      <alignment horizontal="left" vertical="center"/>
    </xf>
    <xf numFmtId="0" fontId="28" fillId="0" borderId="12" xfId="145" applyNumberFormat="1" applyFont="1" applyFill="1" applyBorder="1" applyAlignment="1" applyProtection="1">
      <alignment horizontal="center" vertical="center"/>
    </xf>
    <xf numFmtId="0" fontId="28" fillId="0" borderId="12" xfId="145" applyNumberFormat="1" applyFont="1" applyFill="1" applyBorder="1" applyAlignment="1" applyProtection="1">
      <alignment horizontal="left" vertical="center"/>
    </xf>
    <xf numFmtId="0" fontId="28" fillId="0" borderId="13" xfId="145" applyNumberFormat="1" applyFont="1" applyFill="1" applyBorder="1" applyAlignment="1" applyProtection="1">
      <alignment horizontal="center" vertical="center"/>
    </xf>
    <xf numFmtId="10" fontId="28" fillId="22" borderId="13" xfId="145" applyNumberFormat="1" applyFont="1" applyFill="1" applyBorder="1" applyAlignment="1" applyProtection="1">
      <alignment horizontal="center" vertical="center"/>
    </xf>
    <xf numFmtId="0" fontId="30" fillId="0" borderId="14" xfId="174" applyFont="1" applyFill="1" applyBorder="1" applyAlignment="1" applyProtection="1">
      <alignment horizontal="left" vertical="center"/>
    </xf>
    <xf numFmtId="0" fontId="30" fillId="0" borderId="0" xfId="174" applyFont="1" applyFill="1" applyBorder="1" applyAlignment="1" applyProtection="1">
      <alignment horizontal="left" vertical="center"/>
    </xf>
    <xf numFmtId="0" fontId="39" fillId="0" borderId="52" xfId="145" applyNumberFormat="1" applyFont="1" applyFill="1" applyBorder="1" applyAlignment="1" applyProtection="1">
      <alignment horizontal="center"/>
    </xf>
    <xf numFmtId="0" fontId="40" fillId="0" borderId="52" xfId="145" applyNumberFormat="1" applyFont="1" applyFill="1" applyBorder="1" applyAlignment="1" applyProtection="1">
      <alignment horizontal="right" vertical="center"/>
    </xf>
    <xf numFmtId="0" fontId="28" fillId="0" borderId="51" xfId="145" applyNumberFormat="1" applyFont="1" applyFill="1" applyBorder="1" applyAlignment="1" applyProtection="1">
      <alignment horizontal="center" vertical="center" wrapText="1"/>
    </xf>
    <xf numFmtId="0" fontId="34" fillId="22" borderId="11" xfId="145" applyNumberFormat="1" applyFont="1" applyFill="1" applyBorder="1" applyAlignment="1" applyProtection="1">
      <alignment horizontal="right" vertical="center" wrapText="1"/>
    </xf>
    <xf numFmtId="0" fontId="36" fillId="0" borderId="52" xfId="145" applyNumberFormat="1" applyFont="1" applyFill="1" applyBorder="1" applyAlignment="1" applyProtection="1">
      <alignment horizontal="center" vertical="center" wrapText="1"/>
    </xf>
    <xf numFmtId="0" fontId="37" fillId="0" borderId="52" xfId="145" applyNumberFormat="1" applyFont="1" applyFill="1" applyBorder="1" applyAlignment="1" applyProtection="1">
      <alignment horizontal="center" vertical="center" wrapText="1"/>
    </xf>
    <xf numFmtId="0" fontId="38" fillId="0" borderId="52" xfId="145" applyNumberFormat="1" applyFont="1" applyFill="1" applyBorder="1" applyAlignment="1" applyProtection="1">
      <alignment horizontal="center" vertical="center" wrapText="1"/>
    </xf>
    <xf numFmtId="0" fontId="36" fillId="0" borderId="52" xfId="145" applyNumberFormat="1" applyFont="1" applyFill="1" applyBorder="1" applyAlignment="1" applyProtection="1">
      <alignment horizontal="center" vertical="center"/>
    </xf>
    <xf numFmtId="0" fontId="49" fillId="29" borderId="60" xfId="205" applyFont="1" applyFill="1" applyBorder="1" applyAlignment="1">
      <alignment horizontal="center" vertical="center"/>
    </xf>
    <xf numFmtId="0" fontId="49" fillId="29" borderId="61" xfId="205" applyFont="1" applyFill="1" applyBorder="1" applyAlignment="1">
      <alignment horizontal="center" vertical="center"/>
    </xf>
    <xf numFmtId="0" fontId="49" fillId="29" borderId="69" xfId="205" applyFont="1" applyFill="1" applyBorder="1" applyAlignment="1">
      <alignment horizontal="center" vertical="center"/>
    </xf>
    <xf numFmtId="0" fontId="49" fillId="20" borderId="60" xfId="205" applyFont="1" applyFill="1" applyBorder="1" applyAlignment="1">
      <alignment horizontal="center" vertical="center"/>
    </xf>
    <xf numFmtId="0" fontId="49" fillId="20" borderId="61" xfId="205" applyFont="1" applyFill="1" applyBorder="1" applyAlignment="1">
      <alignment horizontal="center" vertical="center"/>
    </xf>
    <xf numFmtId="0" fontId="41" fillId="0" borderId="52" xfId="206" applyFont="1" applyBorder="1" applyAlignment="1">
      <alignment horizontal="center"/>
    </xf>
    <xf numFmtId="0" fontId="1" fillId="0" borderId="51" xfId="206" applyFont="1" applyBorder="1" applyAlignment="1">
      <alignment horizontal="center" vertical="center"/>
    </xf>
    <xf numFmtId="0" fontId="1" fillId="4" borderId="51" xfId="206" applyFont="1" applyFill="1" applyBorder="1" applyAlignment="1">
      <alignment horizontal="center"/>
    </xf>
    <xf numFmtId="0" fontId="44" fillId="20" borderId="12" xfId="206" applyFont="1" applyFill="1" applyBorder="1" applyAlignment="1" applyProtection="1">
      <alignment horizontal="center" vertical="center" wrapText="1"/>
    </xf>
    <xf numFmtId="0" fontId="44" fillId="20" borderId="13" xfId="206" applyFont="1" applyFill="1" applyBorder="1" applyAlignment="1" applyProtection="1">
      <alignment horizontal="center" vertical="center"/>
    </xf>
    <xf numFmtId="10" fontId="45" fillId="4" borderId="40" xfId="206" applyNumberFormat="1" applyFont="1" applyFill="1" applyBorder="1" applyAlignment="1" applyProtection="1">
      <alignment horizontal="center" vertical="center"/>
    </xf>
    <xf numFmtId="10" fontId="45" fillId="4" borderId="53" xfId="206" applyNumberFormat="1" applyFont="1" applyFill="1" applyBorder="1" applyAlignment="1" applyProtection="1">
      <alignment horizontal="center" vertical="center"/>
    </xf>
    <xf numFmtId="10" fontId="45" fillId="4" borderId="44" xfId="206" applyNumberFormat="1" applyFont="1" applyFill="1" applyBorder="1" applyAlignment="1" applyProtection="1">
      <alignment horizontal="center" vertical="center"/>
    </xf>
    <xf numFmtId="10" fontId="45" fillId="4" borderId="54" xfId="206" applyNumberFormat="1" applyFont="1" applyFill="1" applyBorder="1" applyAlignment="1" applyProtection="1">
      <alignment horizontal="center" vertical="center"/>
    </xf>
    <xf numFmtId="10" fontId="45" fillId="4" borderId="32" xfId="206" applyNumberFormat="1" applyFont="1" applyFill="1" applyBorder="1" applyAlignment="1" applyProtection="1">
      <alignment horizontal="center" vertical="center"/>
    </xf>
    <xf numFmtId="10" fontId="45" fillId="4" borderId="55" xfId="206" applyNumberFormat="1" applyFont="1" applyFill="1" applyBorder="1" applyAlignment="1" applyProtection="1">
      <alignment horizontal="center" vertical="center"/>
    </xf>
    <xf numFmtId="10" fontId="45" fillId="20" borderId="51" xfId="206" applyNumberFormat="1" applyFont="1" applyFill="1" applyBorder="1" applyAlignment="1" applyProtection="1">
      <alignment horizontal="center" vertical="center"/>
    </xf>
    <xf numFmtId="0" fontId="1" fillId="0" borderId="56" xfId="206" applyNumberFormat="1" applyBorder="1" applyAlignment="1">
      <alignment horizontal="center"/>
    </xf>
    <xf numFmtId="0" fontId="1" fillId="0" borderId="57" xfId="206" applyNumberFormat="1" applyBorder="1" applyAlignment="1">
      <alignment horizontal="center"/>
    </xf>
    <xf numFmtId="10" fontId="1" fillId="4" borderId="25" xfId="206" applyNumberFormat="1" applyFill="1" applyBorder="1" applyAlignment="1">
      <alignment horizontal="left" vertical="center"/>
    </xf>
    <xf numFmtId="0" fontId="46" fillId="0" borderId="58" xfId="218" applyFont="1" applyBorder="1" applyAlignment="1">
      <alignment horizontal="left" vertical="center" wrapText="1"/>
    </xf>
    <xf numFmtId="0" fontId="1" fillId="0" borderId="59" xfId="206" applyNumberFormat="1" applyBorder="1" applyAlignment="1">
      <alignment horizontal="center"/>
    </xf>
    <xf numFmtId="0" fontId="1" fillId="22" borderId="12" xfId="206" applyFont="1" applyFill="1" applyBorder="1" applyAlignment="1">
      <alignment horizontal="center"/>
    </xf>
    <xf numFmtId="0" fontId="1" fillId="0" borderId="13" xfId="206" applyNumberFormat="1" applyFont="1" applyBorder="1" applyAlignment="1">
      <alignment horizontal="center"/>
    </xf>
    <xf numFmtId="0" fontId="46" fillId="4" borderId="51" xfId="206" applyFont="1" applyFill="1" applyBorder="1" applyAlignment="1">
      <alignment horizontal="center"/>
    </xf>
    <xf numFmtId="10" fontId="1" fillId="4" borderId="13" xfId="206" applyNumberFormat="1" applyFill="1" applyBorder="1" applyAlignment="1">
      <alignment horizontal="left" vertical="center"/>
    </xf>
  </cellXfs>
  <cellStyles count="29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ATA PASSEIOS" xfId="9"/>
    <cellStyle name="20% - Ênfase1 3" xfId="10"/>
    <cellStyle name="20% - Ênfase1 3 2" xfId="11"/>
    <cellStyle name="20% - Ênfase1 3_ATA PASSEIOS" xfId="12"/>
    <cellStyle name="20% - Ênfase2 2" xfId="13"/>
    <cellStyle name="20% - Ênfase2 2 2" xfId="14"/>
    <cellStyle name="20% - Ênfase2 2_ATA PASSEIOS" xfId="15"/>
    <cellStyle name="20% - Ênfase2 3" xfId="16"/>
    <cellStyle name="20% - Ênfase2 3 2" xfId="17"/>
    <cellStyle name="20% - Ênfase2 3_ATA PASSEIOS" xfId="18"/>
    <cellStyle name="20% - Ênfase3 2" xfId="19"/>
    <cellStyle name="20% - Ênfase3 2 2" xfId="20"/>
    <cellStyle name="20% - Ênfase3 2_ATA PASSEIOS" xfId="21"/>
    <cellStyle name="20% - Ênfase3 3" xfId="22"/>
    <cellStyle name="20% - Ênfase3 3 2" xfId="23"/>
    <cellStyle name="20% - Ênfase3 3_ATA PASSEIOS" xfId="24"/>
    <cellStyle name="20% - Ênfase4 2" xfId="25"/>
    <cellStyle name="20% - Ênfase4 2 2" xfId="26"/>
    <cellStyle name="20% - Ênfase4 2_ATA PASSEIOS" xfId="27"/>
    <cellStyle name="20% - Ênfase4 3" xfId="28"/>
    <cellStyle name="20% - Ênfase4 3 2" xfId="29"/>
    <cellStyle name="20% - Ênfase4 3_ATA PASSEIOS" xfId="30"/>
    <cellStyle name="20% - Ênfase5 2" xfId="31"/>
    <cellStyle name="20% - Ênfase5 2 2" xfId="32"/>
    <cellStyle name="20% - Ênfase5 2_ATA PASSEIOS" xfId="33"/>
    <cellStyle name="20% - Ênfase5 3" xfId="34"/>
    <cellStyle name="20% - Ênfase5 3 2" xfId="35"/>
    <cellStyle name="20% - Ênfase5 3_ATA PASSEIOS" xfId="36"/>
    <cellStyle name="20% - Ênfase6 2" xfId="37"/>
    <cellStyle name="20% - Ênfase6 2 2" xfId="38"/>
    <cellStyle name="20% - Ênfase6 2_ATA PASSEIOS" xfId="39"/>
    <cellStyle name="20% - Ênfase6 3" xfId="40"/>
    <cellStyle name="20% - Ênfase6 3 2" xfId="41"/>
    <cellStyle name="20% - Ênfase6 3_ATA PASSEIOS" xfId="42"/>
    <cellStyle name="40% - Accent1" xfId="43"/>
    <cellStyle name="40% - Accent2" xfId="44"/>
    <cellStyle name="40% - Accent3" xfId="45"/>
    <cellStyle name="40% - Accent4" xfId="46"/>
    <cellStyle name="40% - Accent5" xfId="47"/>
    <cellStyle name="40% - Accent6" xfId="48"/>
    <cellStyle name="40% - Ênfase1 2" xfId="49"/>
    <cellStyle name="40% - Ênfase1 2 2" xfId="50"/>
    <cellStyle name="40% - Ênfase1 2_ATA PASSEIOS" xfId="51"/>
    <cellStyle name="40% - Ênfase1 3" xfId="52"/>
    <cellStyle name="40% - Ênfase1 3 2" xfId="53"/>
    <cellStyle name="40% - Ênfase1 3_ATA PASSEIOS" xfId="54"/>
    <cellStyle name="40% - Ênfase2 2" xfId="55"/>
    <cellStyle name="40% - Ênfase2 2 2" xfId="56"/>
    <cellStyle name="40% - Ênfase2 2_ATA PASSEIOS" xfId="57"/>
    <cellStyle name="40% - Ênfase2 3" xfId="58"/>
    <cellStyle name="40% - Ênfase2 3 2" xfId="59"/>
    <cellStyle name="40% - Ênfase2 3_ATA PASSEIOS" xfId="60"/>
    <cellStyle name="40% - Ênfase3 2" xfId="61"/>
    <cellStyle name="40% - Ênfase3 2 2" xfId="62"/>
    <cellStyle name="40% - Ênfase3 2_ATA PASSEIOS" xfId="63"/>
    <cellStyle name="40% - Ênfase3 3" xfId="64"/>
    <cellStyle name="40% - Ênfase3 3 2" xfId="65"/>
    <cellStyle name="40% - Ênfase3 3_ATA PASSEIOS" xfId="66"/>
    <cellStyle name="40% - Ênfase4 2" xfId="67"/>
    <cellStyle name="40% - Ênfase4 2 2" xfId="68"/>
    <cellStyle name="40% - Ênfase4 2_ATA PASSEIOS" xfId="69"/>
    <cellStyle name="40% - Ênfase4 3" xfId="70"/>
    <cellStyle name="40% - Ênfase4 3 2" xfId="71"/>
    <cellStyle name="40% - Ênfase4 3_ATA PASSEIOS" xfId="72"/>
    <cellStyle name="40% - Ênfase5 2" xfId="73"/>
    <cellStyle name="40% - Ênfase5 2 2" xfId="74"/>
    <cellStyle name="40% - Ênfase5 2_ATA PASSEIOS" xfId="75"/>
    <cellStyle name="40% - Ênfase5 3" xfId="76"/>
    <cellStyle name="40% - Ênfase5 3 2" xfId="77"/>
    <cellStyle name="40% - Ênfase5 3_ATA PASSEIOS" xfId="78"/>
    <cellStyle name="40% - Ênfase6 2" xfId="79"/>
    <cellStyle name="40% - Ênfase6 2 2" xfId="80"/>
    <cellStyle name="40% - Ênfase6 2_ATA PASSEIOS" xfId="81"/>
    <cellStyle name="40% - Ênfase6 3" xfId="82"/>
    <cellStyle name="40% - Ênfase6 3 2" xfId="83"/>
    <cellStyle name="40% - Ênfase6 3_ATA PASSEIOS" xfId="84"/>
    <cellStyle name="60% - Accent1" xfId="85"/>
    <cellStyle name="60% - Accent2" xfId="86"/>
    <cellStyle name="60% - Accent3" xfId="87"/>
    <cellStyle name="60% - Accent4" xfId="88"/>
    <cellStyle name="60% - Accent5" xfId="89"/>
    <cellStyle name="60% - Accent6" xfId="90"/>
    <cellStyle name="60% - Ênfase1 2" xfId="91"/>
    <cellStyle name="60% - Ênfase1 2 2" xfId="92"/>
    <cellStyle name="60% - Ênfase1 3" xfId="93"/>
    <cellStyle name="60% - Ênfase1 3 2" xfId="94"/>
    <cellStyle name="60% - Ênfase2 2" xfId="95"/>
    <cellStyle name="60% - Ênfase2 2 2" xfId="96"/>
    <cellStyle name="60% - Ênfase2 3" xfId="97"/>
    <cellStyle name="60% - Ênfase2 3 2" xfId="98"/>
    <cellStyle name="60% - Ênfase3 2" xfId="99"/>
    <cellStyle name="60% - Ênfase3 2 2" xfId="100"/>
    <cellStyle name="60% - Ênfase3 3" xfId="101"/>
    <cellStyle name="60% - Ênfase3 3 2" xfId="102"/>
    <cellStyle name="60% - Ênfase4 2" xfId="103"/>
    <cellStyle name="60% - Ênfase4 2 2" xfId="104"/>
    <cellStyle name="60% - Ênfase4 3" xfId="105"/>
    <cellStyle name="60% - Ênfase4 3 2" xfId="106"/>
    <cellStyle name="60% - Ênfase5 2" xfId="107"/>
    <cellStyle name="60% - Ênfase5 2 2" xfId="108"/>
    <cellStyle name="60% - Ênfase5 3" xfId="109"/>
    <cellStyle name="60% - Ênfase5 3 2" xfId="110"/>
    <cellStyle name="60% - Ênfase6 2" xfId="111"/>
    <cellStyle name="60% - Ênfase6 2 2" xfId="112"/>
    <cellStyle name="60% - Ênfase6 3" xfId="113"/>
    <cellStyle name="60% - Ênfase6 3 2" xfId="114"/>
    <cellStyle name="Accent1" xfId="115"/>
    <cellStyle name="Accent2" xfId="116"/>
    <cellStyle name="Accent3" xfId="117"/>
    <cellStyle name="Accent4" xfId="118"/>
    <cellStyle name="Accent5" xfId="119"/>
    <cellStyle name="Accent6" xfId="120"/>
    <cellStyle name="Bad 1" xfId="121"/>
    <cellStyle name="Bom 2" xfId="122"/>
    <cellStyle name="Bom 2 2" xfId="123"/>
    <cellStyle name="Bom 3" xfId="124"/>
    <cellStyle name="Bom 3 2" xfId="125"/>
    <cellStyle name="Calculation" xfId="126"/>
    <cellStyle name="Cálculo 2" xfId="127"/>
    <cellStyle name="Cálculo 2 2" xfId="128"/>
    <cellStyle name="Cálculo 3" xfId="129"/>
    <cellStyle name="Cálculo 3 2" xfId="130"/>
    <cellStyle name="Cancel" xfId="131"/>
    <cellStyle name="Cancel 2" xfId="132"/>
    <cellStyle name="Cancel 3" xfId="133"/>
    <cellStyle name="Célula de Verificação 2" xfId="134"/>
    <cellStyle name="Célula de Verificação 2 2" xfId="135"/>
    <cellStyle name="Célula de Verificação 3" xfId="136"/>
    <cellStyle name="Célula de Verificação 3 2" xfId="137"/>
    <cellStyle name="Célula Vinculada 2" xfId="138"/>
    <cellStyle name="Célula Vinculada 2 2" xfId="139"/>
    <cellStyle name="Célula Vinculada 3" xfId="140"/>
    <cellStyle name="Célula Vinculada 3 2" xfId="141"/>
    <cellStyle name="Check Cell" xfId="142"/>
    <cellStyle name="Data" xfId="143"/>
    <cellStyle name="Default" xfId="144"/>
    <cellStyle name="Default 1" xfId="145"/>
    <cellStyle name="Ênfase1 2" xfId="146"/>
    <cellStyle name="Ênfase1 2 2" xfId="147"/>
    <cellStyle name="Ênfase1 3" xfId="148"/>
    <cellStyle name="Ênfase1 3 2" xfId="149"/>
    <cellStyle name="Ênfase2 2" xfId="150"/>
    <cellStyle name="Ênfase2 2 2" xfId="151"/>
    <cellStyle name="Ênfase2 3" xfId="152"/>
    <cellStyle name="Ênfase2 3 2" xfId="153"/>
    <cellStyle name="Ênfase3 2" xfId="154"/>
    <cellStyle name="Ênfase3 2 2" xfId="155"/>
    <cellStyle name="Ênfase3 3" xfId="156"/>
    <cellStyle name="Ênfase3 3 2" xfId="157"/>
    <cellStyle name="Ênfase4 2" xfId="158"/>
    <cellStyle name="Ênfase4 2 2" xfId="159"/>
    <cellStyle name="Ênfase4 3" xfId="160"/>
    <cellStyle name="Ênfase4 3 2" xfId="161"/>
    <cellStyle name="Ênfase5 2" xfId="162"/>
    <cellStyle name="Ênfase5 2 2" xfId="163"/>
    <cellStyle name="Ênfase5 3" xfId="164"/>
    <cellStyle name="Ênfase5 3 2" xfId="165"/>
    <cellStyle name="Ênfase6 2" xfId="166"/>
    <cellStyle name="Ênfase6 2 2" xfId="167"/>
    <cellStyle name="Ênfase6 3" xfId="168"/>
    <cellStyle name="Ênfase6 3 2" xfId="169"/>
    <cellStyle name="Entrada 2" xfId="170"/>
    <cellStyle name="Entrada 2 2" xfId="171"/>
    <cellStyle name="Entrada 3" xfId="172"/>
    <cellStyle name="Entrada 3 2" xfId="173"/>
    <cellStyle name="Explanatory Text" xfId="174"/>
    <cellStyle name="Fixo" xfId="175"/>
    <cellStyle name="Good 1" xfId="176"/>
    <cellStyle name="Heading 1 1" xfId="177"/>
    <cellStyle name="Heading 2 1" xfId="178"/>
    <cellStyle name="Heading 3" xfId="179"/>
    <cellStyle name="Heading 4" xfId="180"/>
    <cellStyle name="Incorreto 2" xfId="181"/>
    <cellStyle name="Incorreto 2 2" xfId="182"/>
    <cellStyle name="Incorreto 3" xfId="183"/>
    <cellStyle name="Incorreto 3 2" xfId="184"/>
    <cellStyle name="Input" xfId="185"/>
    <cellStyle name="Linked Cell" xfId="186"/>
    <cellStyle name="Moeda 2" xfId="187"/>
    <cellStyle name="Moeda 2 2" xfId="188"/>
    <cellStyle name="Moeda 2 2 2" xfId="189"/>
    <cellStyle name="Moeda 2 3" xfId="190"/>
    <cellStyle name="Moeda 2 4" xfId="191"/>
    <cellStyle name="Moeda 2_Planilha de Composição de Custos - Copeiragem e Recepc MODELO" xfId="192"/>
    <cellStyle name="Moeda 3" xfId="193"/>
    <cellStyle name="Moeda 3 2" xfId="194"/>
    <cellStyle name="Moeda 4" xfId="195"/>
    <cellStyle name="Moeda 5" xfId="196"/>
    <cellStyle name="Moeda 6" xfId="197"/>
    <cellStyle name="Moeda 7" xfId="198"/>
    <cellStyle name="Neutra 2" xfId="199"/>
    <cellStyle name="Neutra 2 2" xfId="200"/>
    <cellStyle name="Neutra 3" xfId="201"/>
    <cellStyle name="Neutra 3 2" xfId="202"/>
    <cellStyle name="Neutral 1" xfId="203"/>
    <cellStyle name="Normal" xfId="0" builtinId="0"/>
    <cellStyle name="Normal 10" xfId="204"/>
    <cellStyle name="Normal 10_ATA PASSEIOS" xfId="205"/>
    <cellStyle name="Normal 2" xfId="206"/>
    <cellStyle name="Normal 2 2" xfId="207"/>
    <cellStyle name="Normal 2 2 2" xfId="208"/>
    <cellStyle name="Normal 2_022-007-ORC-R2 - 19NOV2014" xfId="209"/>
    <cellStyle name="Normal 3" xfId="210"/>
    <cellStyle name="Normal 3 2" xfId="211"/>
    <cellStyle name="Normal 3_ASCAMARE 01-2016 -terraplanagem - 22.05.17" xfId="212"/>
    <cellStyle name="Normal 4" xfId="213"/>
    <cellStyle name="Normal 5" xfId="214"/>
    <cellStyle name="Normal 6" xfId="215"/>
    <cellStyle name="Normal 7" xfId="216"/>
    <cellStyle name="Normal 8" xfId="217"/>
    <cellStyle name="Normal 9" xfId="218"/>
    <cellStyle name="Normal_Pesquisa no referencial 10 de maio de 2013" xfId="219"/>
    <cellStyle name="Nota 2" xfId="220"/>
    <cellStyle name="Nota 2 2" xfId="221"/>
    <cellStyle name="Nota 3" xfId="222"/>
    <cellStyle name="Nota 3 2" xfId="223"/>
    <cellStyle name="Note 1" xfId="224"/>
    <cellStyle name="Output" xfId="225"/>
    <cellStyle name="Percentual" xfId="226"/>
    <cellStyle name="Ponto" xfId="227"/>
    <cellStyle name="Porcentagem 10" xfId="228"/>
    <cellStyle name="Porcentagem 2" xfId="229"/>
    <cellStyle name="Porcentagem 2 2" xfId="230"/>
    <cellStyle name="Porcentagem 2 3" xfId="231"/>
    <cellStyle name="Porcentagem 3" xfId="232"/>
    <cellStyle name="Porcentagem 4" xfId="233"/>
    <cellStyle name="Porcentagem 5" xfId="234"/>
    <cellStyle name="Porcentagem 5 2" xfId="235"/>
    <cellStyle name="Saída 2" xfId="236"/>
    <cellStyle name="Saída 2 2" xfId="237"/>
    <cellStyle name="Saída 3" xfId="238"/>
    <cellStyle name="Saída 3 2" xfId="239"/>
    <cellStyle name="Separador de m" xfId="240"/>
    <cellStyle name="Separador de milhares 10" xfId="241"/>
    <cellStyle name="Separador de milhares 10 2" xfId="242"/>
    <cellStyle name="Separador de milhares 2" xfId="243"/>
    <cellStyle name="Separador de milhares 2 2" xfId="244"/>
    <cellStyle name="Separador de milhares 2 2 2" xfId="245"/>
    <cellStyle name="Separador de milhares 2 3" xfId="246"/>
    <cellStyle name="Separador de milhares 3" xfId="247"/>
    <cellStyle name="Separador de milhares 4" xfId="248"/>
    <cellStyle name="Separador de milhares 5" xfId="249"/>
    <cellStyle name="Separador de milhares_UBS DA CONCORDIA REVISADO R1-1" xfId="290"/>
    <cellStyle name="Texto de Aviso 2" xfId="250"/>
    <cellStyle name="Texto de Aviso 2 2" xfId="251"/>
    <cellStyle name="Texto de Aviso 3" xfId="252"/>
    <cellStyle name="Texto de Aviso 3 2" xfId="253"/>
    <cellStyle name="Texto Explicativo 2" xfId="254"/>
    <cellStyle name="Texto Explicativo 2 2" xfId="255"/>
    <cellStyle name="Texto Explicativo 3" xfId="256"/>
    <cellStyle name="Texto Explicativo 3 2" xfId="257"/>
    <cellStyle name="Title" xfId="258"/>
    <cellStyle name="Título 1 1" xfId="259"/>
    <cellStyle name="Título 1 2" xfId="260"/>
    <cellStyle name="Título 1 2 2" xfId="261"/>
    <cellStyle name="Título 1 3" xfId="262"/>
    <cellStyle name="Título 1 3 2" xfId="263"/>
    <cellStyle name="Título 2 2" xfId="264"/>
    <cellStyle name="Título 2 2 2" xfId="265"/>
    <cellStyle name="Título 2 3" xfId="266"/>
    <cellStyle name="Título 2 3 2" xfId="267"/>
    <cellStyle name="Título 3 2" xfId="268"/>
    <cellStyle name="Título 3 2 2" xfId="269"/>
    <cellStyle name="Título 3 3" xfId="270"/>
    <cellStyle name="Título 3 3 2" xfId="271"/>
    <cellStyle name="Título 4 2" xfId="272"/>
    <cellStyle name="Título 4 2 2" xfId="273"/>
    <cellStyle name="Título 4 3" xfId="274"/>
    <cellStyle name="Título 4 3 2" xfId="275"/>
    <cellStyle name="Título 5" xfId="276"/>
    <cellStyle name="Título 5 2" xfId="277"/>
    <cellStyle name="Título 6" xfId="278"/>
    <cellStyle name="Título 6 2" xfId="279"/>
    <cellStyle name="Titulo1" xfId="280"/>
    <cellStyle name="Titulo2" xfId="281"/>
    <cellStyle name="Total 2" xfId="282"/>
    <cellStyle name="Total 2 2" xfId="283"/>
    <cellStyle name="Total 3" xfId="284"/>
    <cellStyle name="Total 3 2" xfId="285"/>
    <cellStyle name="Vírgula 2" xfId="286"/>
    <cellStyle name="Vírgula 2 2" xfId="287"/>
    <cellStyle name="Vírgula 3" xfId="288"/>
    <cellStyle name="Warning Text" xfId="289"/>
  </cellStyles>
  <dxfs count="23"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solid">
          <fgColor indexed="13"/>
          <bgColor indexed="50"/>
        </patternFill>
      </fill>
    </dxf>
    <dxf>
      <font>
        <b val="0"/>
        <condense val="0"/>
        <extend val="0"/>
        <color indexed="10"/>
      </font>
      <fill>
        <patternFill patternType="solid">
          <fgColor indexed="13"/>
          <bgColor indexed="51"/>
        </patternFill>
      </fill>
    </dxf>
    <dxf>
      <font>
        <b val="0"/>
        <condense val="0"/>
        <extend val="0"/>
        <color indexed="12"/>
      </font>
      <fill>
        <patternFill patternType="solid">
          <fgColor indexed="41"/>
          <bgColor indexed="27"/>
        </patternFill>
      </fill>
    </dxf>
    <dxf>
      <font>
        <b/>
        <i/>
        <condense val="0"/>
        <extend val="0"/>
        <color indexed="10"/>
      </font>
    </dxf>
    <dxf>
      <fill>
        <patternFill patternType="solid">
          <fgColor indexed="50"/>
          <bgColor indexed="1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EFB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DFB2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339090</xdr:colOff>
      <xdr:row>0</xdr:row>
      <xdr:rowOff>45720</xdr:rowOff>
    </xdr:from>
    <xdr:to>
      <xdr:col>4</xdr:col>
      <xdr:colOff>333384</xdr:colOff>
      <xdr:row>0</xdr:row>
      <xdr:rowOff>685800</xdr:rowOff>
    </xdr:to>
    <xdr:sp macro="" textlink="" fLocksText="0">
      <xdr:nvSpPr>
        <xdr:cNvPr id="1025" name="CustomShape 1"/>
        <xdr:cNvSpPr>
          <a:spLocks noChangeArrowheads="1"/>
        </xdr:cNvSpPr>
      </xdr:nvSpPr>
      <xdr:spPr bwMode="auto">
        <a:xfrm>
          <a:off x="2034540" y="45720"/>
          <a:ext cx="4206240" cy="640080"/>
        </a:xfrm>
        <a:custGeom>
          <a:avLst/>
          <a:gdLst>
            <a:gd name="G0" fmla="+- 21600 0 0"/>
            <a:gd name="G1" fmla="+- 1 0 0"/>
            <a:gd name="G2" fmla="+- 65535 0 0"/>
            <a:gd name="G3" fmla="*/ 1 16385 2"/>
            <a:gd name="G4" fmla="*/ 1 51565 51712"/>
            <a:gd name="T0" fmla="*/ 0 w 21600"/>
            <a:gd name="T1" fmla="*/ 0 h 21600"/>
            <a:gd name="T2" fmla="*/ 21600 w 21600"/>
            <a:gd name="T3" fmla="*/ 0 h 21600"/>
            <a:gd name="T4" fmla="*/ 21600 w 21600"/>
            <a:gd name="T5" fmla="*/ 21600 h 21600"/>
            <a:gd name="T6" fmla="*/ 0 w 21600"/>
            <a:gd name="T7" fmla="*/ 21600 h 21600"/>
            <a:gd name="T8" fmla="*/ 0 w 21600"/>
            <a:gd name="T9" fmla="*/ 0 h 21600"/>
            <a:gd name="T10" fmla="*/ 0 w 21600"/>
            <a:gd name="T11" fmla="*/ 0 h 21600"/>
            <a:gd name="T12" fmla="*/ 21600 w 21600"/>
            <a:gd name="T13" fmla="*/ 21600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</a:cxnLst>
          <a:rect l="T10" t="T11" r="T12" b="T13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ffectLst/>
        <a:extLst>
          <a:ext uri="{909E8E84-426E-40DD-AFC4-6F175D3DCCD1}"/>
          <a:ext uri="{91240B29-F687-4F45-9708-019B960494DF}"/>
          <a:ext uri="{AF507438-7753-43E0-B8FC-AC1667EBCBE1}"/>
        </a:extLst>
      </xdr:spPr>
      <xdr:txBody>
        <a:bodyPr vertOverflow="clip" wrap="square" lIns="27360" tIns="22680" rIns="0" bIns="0" anchor="t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PREFEITURA MUNICIPAL DE LAGOA SANTA</a:t>
          </a:r>
        </a:p>
        <a:p>
          <a:pPr algn="ctr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Secretaria Municipal de desenvolvimento Urbano</a:t>
          </a:r>
        </a:p>
        <a:p>
          <a:pPr algn="ctr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Diretoria de Obras</a:t>
          </a:r>
        </a:p>
      </xdr:txBody>
    </xdr:sp>
    <xdr:clientData/>
  </xdr:twoCellAnchor>
  <xdr:twoCellAnchor>
    <xdr:from>
      <xdr:col>0</xdr:col>
      <xdr:colOff>66675</xdr:colOff>
      <xdr:row>0</xdr:row>
      <xdr:rowOff>38100</xdr:rowOff>
    </xdr:from>
    <xdr:to>
      <xdr:col>1</xdr:col>
      <xdr:colOff>733425</xdr:colOff>
      <xdr:row>0</xdr:row>
      <xdr:rowOff>762000</xdr:rowOff>
    </xdr:to>
    <xdr:pic>
      <xdr:nvPicPr>
        <xdr:cNvPr id="104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38100"/>
          <a:ext cx="1352550" cy="7239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9</xdr:col>
      <xdr:colOff>419100</xdr:colOff>
      <xdr:row>1</xdr:row>
      <xdr:rowOff>323850</xdr:rowOff>
    </xdr:to>
    <xdr:pic>
      <xdr:nvPicPr>
        <xdr:cNvPr id="308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0"/>
          <a:ext cx="5362575" cy="7620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-antigos\TO-134\Meus%20Documentos\FV-DNER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rquivos%20internos\Quadro%20de%20quantidades\ORCAMENT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HD%20DELL/PMLS/PARA%20LICITAR/CRECHE-GALP&#195;O/PARA%20LICITA&#199;&#195;O/descritivos/Projetos/Marcilio/TO-010/Meus%20documentos/EGESA/Br-482mg/Volume1/CANA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MLS\MODELO%20PLANILHA%20E%20BDI%20ATUALIZADO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HD%20DELL/PMLS/PARA%20LICITAR/CRECHE-GALP&#195;O/PARA%20LICITA&#199;&#195;O/descritivos/Meus%20documentos/Egesa-antigos/TO-134/Meus%20Documentos/FV-DNE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-antigos\TO-134\0798\TECNICO\TEACOMP\LOTE06\P09\P10\RELAT6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HD%20DELL/PMLS/PARA%20LICITAR/CRECHE-GALP&#195;O/PARA%20LICITA&#199;&#195;O/descritivos/Meus%20documentos/Egesa-antigos/TO-134/0798/TECNICO/TEACOMP/LOTE06/P09/P10/RELAT6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rquivos%20internos/Quadro%20de%20quantidades/ORCAMEN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\Br-482mg\Volume1\CANA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HD%20DELL/PMLS/PARA%20LICITAR/CRECHE-GALP&#195;O/PARA%20LICITA&#199;&#195;O/descritivos/Meus%20documentos/EGESA/Br-482mg/Volume1/CANA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HD%20DELL/PMLS/PARA%20LICITAR/CRECHE-GALP&#195;O/PARA%20LICITA&#199;&#195;O/PMLS/MODELO%20PLANILHA%20E%20BDI%20ATUALIZADO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Projetos\Marcilio\TO-010\Meus%20documentos\EGESA\Br-482mg\Volume1\CANA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qorcamentodnerL1"/>
      <sheetName val="qorcamentodnerL2"/>
    </sheetNames>
    <sheetDataSet>
      <sheetData sheetId="0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qorcamentodnerL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PLANILHA"/>
      <sheetName val="BDI TCU 2622 - EDIF"/>
      <sheetName val="BDI TCU 2622 -URBANAS "/>
      <sheetName val="BDI TCU 2622 -SANEAMENTO"/>
      <sheetName val="BDI TCU 2622 - ELET"/>
      <sheetName val="BDI TCU 2622 - MAT.EQUIP"/>
      <sheetName val="BDI TCU 2622 PORT.MAR.FLU"/>
      <sheetName val="QCI"/>
      <sheetName val="CRONOGRAMA FINAN"/>
      <sheetName val="CRONOGRAMA FÍSICO"/>
    </sheetNames>
    <sheetDataSet>
      <sheetData sheetId="0">
        <row r="11">
          <cell r="N11" t="str">
            <v>MG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UT_ORIGINAL"/>
      <sheetName val="RESUMO_AUT1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UT_ORIGINAL"/>
      <sheetName val="RESUMO_AUT1"/>
    </sheet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qorcamentodnerL1"/>
      <sheetName val="qorcamentodnerL2"/>
    </sheetNames>
    <sheetDataSet>
      <sheetData sheetId="0"/>
      <sheetData sheetId="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PLANILHA"/>
      <sheetName val="BDI TCU 2622 - EDIF"/>
      <sheetName val="BDI TCU 2622 -URBANAS "/>
      <sheetName val="BDI TCU 2622 -SANEAMENTO"/>
      <sheetName val="BDI TCU 2622 - ELET"/>
      <sheetName val="BDI TCU 2622 - MAT.EQUIP"/>
      <sheetName val="BDI TCU 2622 PORT.MAR.FLU"/>
      <sheetName val="QCI"/>
      <sheetName val="CRONOGRAMA FINAN"/>
      <sheetName val="CRONOGRAMA FÍSICO"/>
      <sheetName val="MODELO PLANILHA E BDI ATUALIZA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34"/>
  <sheetViews>
    <sheetView showGridLines="0" showZeros="0" view="pageBreakPreview" topLeftCell="A19" zoomScaleNormal="85" zoomScaleSheetLayoutView="100" workbookViewId="0">
      <selection activeCell="C42" sqref="C42"/>
    </sheetView>
  </sheetViews>
  <sheetFormatPr defaultColWidth="9.28515625" defaultRowHeight="12.75"/>
  <cols>
    <col min="1" max="1" width="8" style="1" customWidth="1"/>
    <col min="2" max="2" width="16.5703125" style="1" customWidth="1"/>
    <col min="3" max="3" width="50.28515625" style="1" customWidth="1"/>
    <col min="4" max="4" width="11.28515625" style="1" customWidth="1"/>
    <col min="5" max="5" width="14.7109375" style="1" customWidth="1"/>
    <col min="6" max="6" width="14.28515625" style="1" customWidth="1"/>
    <col min="7" max="7" width="13.140625" style="1" customWidth="1"/>
    <col min="8" max="8" width="15.140625" style="1" customWidth="1"/>
    <col min="9" max="10" width="9.28515625" style="1" customWidth="1"/>
    <col min="11" max="11" width="12.5703125" style="1" customWidth="1"/>
    <col min="12" max="12" width="9.28515625" style="1" customWidth="1"/>
    <col min="13" max="13" width="25.7109375" style="1" customWidth="1"/>
    <col min="14" max="16384" width="9.28515625" style="1"/>
  </cols>
  <sheetData>
    <row r="1" spans="1:252" ht="60.75" customHeight="1">
      <c r="A1" s="154"/>
      <c r="B1" s="154"/>
      <c r="C1" s="155"/>
      <c r="D1" s="155"/>
      <c r="E1" s="155"/>
      <c r="F1" s="155"/>
      <c r="G1" s="155"/>
      <c r="H1" s="155"/>
    </row>
    <row r="2" spans="1:252" ht="3.75" customHeight="1">
      <c r="A2" s="156"/>
      <c r="B2" s="156"/>
      <c r="C2" s="156"/>
      <c r="D2" s="156"/>
      <c r="E2" s="156"/>
      <c r="F2" s="156"/>
      <c r="G2" s="156"/>
      <c r="H2" s="156"/>
    </row>
    <row r="3" spans="1:252" ht="20.100000000000001" customHeight="1">
      <c r="A3" s="157" t="s">
        <v>0</v>
      </c>
      <c r="B3" s="157"/>
      <c r="C3" s="157"/>
      <c r="D3" s="157"/>
      <c r="E3" s="157"/>
      <c r="F3" s="157"/>
      <c r="G3" s="157"/>
      <c r="H3" s="157"/>
    </row>
    <row r="4" spans="1:252" ht="3.75" customHeight="1">
      <c r="A4" s="156"/>
      <c r="B4" s="156"/>
      <c r="C4" s="156"/>
      <c r="D4" s="156"/>
      <c r="E4" s="156"/>
      <c r="F4" s="156"/>
      <c r="G4" s="156"/>
      <c r="H4" s="156"/>
    </row>
    <row r="5" spans="1:252" ht="20.100000000000001" customHeight="1">
      <c r="A5" s="158" t="s">
        <v>1</v>
      </c>
      <c r="B5" s="158"/>
      <c r="C5" s="158"/>
      <c r="D5" s="158"/>
      <c r="E5" s="158"/>
      <c r="F5" s="159" t="s">
        <v>2</v>
      </c>
      <c r="G5" s="159"/>
      <c r="H5" s="159"/>
    </row>
    <row r="6" spans="1:252" ht="31.5" customHeight="1">
      <c r="A6" s="160" t="s">
        <v>81</v>
      </c>
      <c r="B6" s="160"/>
      <c r="C6" s="160"/>
      <c r="D6" s="160"/>
      <c r="E6" s="160"/>
      <c r="F6" s="161" t="s">
        <v>87</v>
      </c>
      <c r="G6" s="161"/>
      <c r="H6" s="161"/>
    </row>
    <row r="7" spans="1:252" ht="25.5" customHeight="1">
      <c r="A7" s="160" t="s">
        <v>3</v>
      </c>
      <c r="B7" s="160"/>
      <c r="C7" s="160"/>
      <c r="D7" s="160"/>
      <c r="E7" s="159" t="s">
        <v>4</v>
      </c>
      <c r="F7" s="159"/>
      <c r="G7" s="159"/>
      <c r="H7" s="159"/>
    </row>
    <row r="8" spans="1:252" ht="20.100000000000001" customHeight="1">
      <c r="A8" s="162" t="s">
        <v>131</v>
      </c>
      <c r="B8" s="162"/>
      <c r="C8" s="162"/>
      <c r="D8" s="162"/>
      <c r="E8" s="163" t="s">
        <v>5</v>
      </c>
      <c r="F8" s="164" t="s">
        <v>6</v>
      </c>
      <c r="G8" s="165" t="s">
        <v>7</v>
      </c>
      <c r="H8" s="165"/>
    </row>
    <row r="9" spans="1:252" ht="20.100000000000001" customHeight="1">
      <c r="A9" s="160" t="s">
        <v>8</v>
      </c>
      <c r="B9" s="160"/>
      <c r="C9" s="160"/>
      <c r="D9" s="160"/>
      <c r="E9" s="163"/>
      <c r="F9" s="164"/>
      <c r="G9" s="166">
        <v>0.30170000000000002</v>
      </c>
      <c r="H9" s="166"/>
    </row>
    <row r="10" spans="1:252" ht="3.75" customHeight="1">
      <c r="A10" s="171"/>
      <c r="B10" s="171"/>
      <c r="C10" s="171"/>
      <c r="D10" s="171"/>
      <c r="E10" s="171"/>
      <c r="F10" s="171"/>
      <c r="G10" s="171"/>
      <c r="H10" s="171"/>
    </row>
    <row r="11" spans="1:252" ht="38.25">
      <c r="A11" s="2" t="s">
        <v>9</v>
      </c>
      <c r="B11" s="3" t="s">
        <v>10</v>
      </c>
      <c r="C11" s="3" t="s">
        <v>11</v>
      </c>
      <c r="D11" s="3" t="s">
        <v>12</v>
      </c>
      <c r="E11" s="3" t="s">
        <v>13</v>
      </c>
      <c r="F11" s="4" t="s">
        <v>14</v>
      </c>
      <c r="G11" s="4" t="s">
        <v>15</v>
      </c>
      <c r="H11" s="5" t="s">
        <v>16</v>
      </c>
    </row>
    <row r="12" spans="1:252" s="16" customFormat="1" ht="27.75" customHeight="1">
      <c r="A12" s="6" t="s">
        <v>17</v>
      </c>
      <c r="B12" s="7"/>
      <c r="C12" s="8" t="s">
        <v>18</v>
      </c>
      <c r="D12" s="9"/>
      <c r="E12" s="10"/>
      <c r="F12" s="10"/>
      <c r="G12" s="10"/>
      <c r="H12" s="11"/>
      <c r="I12" s="167"/>
      <c r="J12" s="168"/>
      <c r="K12" s="168"/>
      <c r="L12" s="168"/>
      <c r="M12" s="168"/>
      <c r="P12" s="17"/>
      <c r="Q12" s="12"/>
      <c r="R12" s="13"/>
      <c r="S12" s="14"/>
      <c r="T12" s="15"/>
      <c r="X12" s="17"/>
      <c r="Y12" s="12"/>
      <c r="Z12" s="13"/>
      <c r="AA12" s="14"/>
      <c r="AB12" s="15"/>
      <c r="AF12" s="17"/>
      <c r="AG12" s="12"/>
      <c r="AH12" s="13"/>
      <c r="AI12" s="14"/>
      <c r="AJ12" s="15"/>
      <c r="AN12" s="17"/>
      <c r="AO12" s="12"/>
      <c r="AP12" s="13"/>
      <c r="AQ12" s="14"/>
      <c r="AR12" s="15"/>
      <c r="AV12" s="17"/>
      <c r="AW12" s="12"/>
      <c r="AX12" s="13"/>
      <c r="AY12" s="14"/>
      <c r="AZ12" s="15"/>
      <c r="BD12" s="17"/>
      <c r="BE12" s="12"/>
      <c r="BF12" s="13"/>
      <c r="BG12" s="14"/>
      <c r="BH12" s="15"/>
      <c r="BL12" s="17"/>
      <c r="BM12" s="12"/>
      <c r="BN12" s="13"/>
      <c r="BO12" s="14"/>
      <c r="BP12" s="15"/>
      <c r="BT12" s="17"/>
      <c r="BU12" s="12"/>
      <c r="BV12" s="13"/>
      <c r="BW12" s="14"/>
      <c r="BX12" s="15"/>
      <c r="CB12" s="17"/>
      <c r="CC12" s="12"/>
      <c r="CD12" s="13"/>
      <c r="CE12" s="14"/>
      <c r="CF12" s="15"/>
      <c r="CJ12" s="17"/>
      <c r="CK12" s="12"/>
      <c r="CL12" s="13"/>
      <c r="CM12" s="14"/>
      <c r="CN12" s="15"/>
      <c r="CR12" s="17"/>
      <c r="CS12" s="12"/>
      <c r="CT12" s="13"/>
      <c r="CU12" s="14"/>
      <c r="CV12" s="15"/>
      <c r="CZ12" s="17"/>
      <c r="DA12" s="12"/>
      <c r="DB12" s="13"/>
      <c r="DC12" s="14"/>
      <c r="DD12" s="15"/>
      <c r="DH12" s="17"/>
      <c r="DI12" s="12"/>
      <c r="DJ12" s="13"/>
      <c r="DK12" s="14"/>
      <c r="DL12" s="15"/>
      <c r="DP12" s="17"/>
      <c r="DQ12" s="12"/>
      <c r="DR12" s="13"/>
      <c r="DS12" s="14"/>
      <c r="DT12" s="15"/>
      <c r="DX12" s="17"/>
      <c r="DY12" s="12"/>
      <c r="DZ12" s="13"/>
      <c r="EA12" s="14"/>
      <c r="EB12" s="15"/>
      <c r="EF12" s="17"/>
      <c r="EG12" s="12"/>
      <c r="EH12" s="13"/>
      <c r="EI12" s="14"/>
      <c r="EJ12" s="15"/>
      <c r="EN12" s="17"/>
      <c r="EO12" s="12"/>
      <c r="EP12" s="13"/>
      <c r="EQ12" s="14"/>
      <c r="ER12" s="15"/>
      <c r="EV12" s="17"/>
      <c r="EW12" s="12"/>
      <c r="EX12" s="13"/>
      <c r="EY12" s="14"/>
      <c r="EZ12" s="15"/>
      <c r="FD12" s="17"/>
      <c r="FE12" s="12"/>
      <c r="FF12" s="13"/>
      <c r="FG12" s="14"/>
      <c r="FH12" s="15"/>
      <c r="FL12" s="17"/>
      <c r="FM12" s="12"/>
      <c r="FN12" s="13"/>
      <c r="FO12" s="14"/>
      <c r="FP12" s="15"/>
      <c r="FT12" s="17"/>
      <c r="FU12" s="12"/>
      <c r="FV12" s="13"/>
      <c r="FW12" s="14"/>
      <c r="FX12" s="15"/>
      <c r="GB12" s="17"/>
      <c r="GC12" s="12"/>
      <c r="GD12" s="13"/>
      <c r="GE12" s="14"/>
      <c r="GF12" s="15"/>
      <c r="GJ12" s="17"/>
      <c r="GK12" s="12"/>
      <c r="GL12" s="13"/>
      <c r="GM12" s="14"/>
      <c r="GN12" s="15"/>
      <c r="GR12" s="17"/>
      <c r="GS12" s="12"/>
      <c r="GT12" s="13"/>
      <c r="GU12" s="14"/>
      <c r="GV12" s="15"/>
      <c r="GZ12" s="17"/>
      <c r="HA12" s="12"/>
      <c r="HB12" s="13"/>
      <c r="HC12" s="14"/>
      <c r="HD12" s="15"/>
      <c r="HH12" s="17"/>
      <c r="HI12" s="12"/>
      <c r="HJ12" s="13"/>
      <c r="HK12" s="14"/>
      <c r="HL12" s="15"/>
      <c r="HP12" s="17"/>
      <c r="HQ12" s="12"/>
      <c r="HR12" s="13"/>
      <c r="HS12" s="14"/>
      <c r="HT12" s="15"/>
      <c r="HX12" s="17"/>
      <c r="HY12" s="12"/>
      <c r="HZ12" s="13"/>
      <c r="IA12" s="14"/>
      <c r="IB12" s="15"/>
      <c r="IF12" s="17"/>
      <c r="IG12" s="12"/>
      <c r="IH12" s="13"/>
      <c r="II12" s="14"/>
      <c r="IJ12" s="15"/>
      <c r="IN12" s="17"/>
      <c r="IO12" s="12"/>
      <c r="IP12" s="13"/>
      <c r="IQ12" s="14"/>
      <c r="IR12" s="15"/>
    </row>
    <row r="13" spans="1:252" s="16" customFormat="1" ht="62.25" customHeight="1">
      <c r="A13" s="18" t="s">
        <v>19</v>
      </c>
      <c r="B13" s="19" t="s">
        <v>134</v>
      </c>
      <c r="C13" s="20" t="str">
        <f>COMPOSIÇÃO!D1</f>
        <v>ALAMBRADO EM TUBO GALVANIZ. DIN-2440 D=2",TELA #2" E FIO 12, INCLUSIVE PINTURA ESMALTE (DUAS DEMÃOS) E FUNDO  ANTIOXIDANTE (UMA DEMÃO) COM CINTA ARMADA EM CONCRETO</v>
      </c>
      <c r="D13" s="19" t="s">
        <v>21</v>
      </c>
      <c r="E13" s="109">
        <f>4470.48*1.1</f>
        <v>4917.5280000000002</v>
      </c>
      <c r="F13" s="109">
        <f>COMPOSIÇÃO!H9</f>
        <v>249.56670000000003</v>
      </c>
      <c r="G13" s="21">
        <f t="shared" ref="G13:G15" si="0">ROUND(F13+(F13*$G$9),2)</f>
        <v>324.86</v>
      </c>
      <c r="H13" s="22">
        <f t="shared" ref="H13:H15" si="1">ROUND((E13*G13),2)</f>
        <v>1597508.15</v>
      </c>
      <c r="I13" s="167"/>
      <c r="J13" s="168"/>
      <c r="K13" s="168"/>
      <c r="L13" s="168"/>
      <c r="M13" s="168"/>
      <c r="P13" s="17"/>
      <c r="Q13" s="12"/>
      <c r="R13" s="13"/>
      <c r="S13" s="14"/>
      <c r="T13" s="15"/>
      <c r="X13" s="17"/>
      <c r="Y13" s="12"/>
      <c r="Z13" s="13"/>
      <c r="AA13" s="14"/>
      <c r="AB13" s="15"/>
      <c r="AF13" s="17"/>
      <c r="AG13" s="12"/>
      <c r="AH13" s="13"/>
      <c r="AI13" s="14"/>
      <c r="AJ13" s="15"/>
      <c r="AN13" s="17"/>
      <c r="AO13" s="12"/>
      <c r="AP13" s="13"/>
      <c r="AQ13" s="14"/>
      <c r="AR13" s="15"/>
      <c r="AV13" s="17"/>
      <c r="AW13" s="12"/>
      <c r="AX13" s="13"/>
      <c r="AY13" s="14"/>
      <c r="AZ13" s="15"/>
      <c r="BD13" s="17"/>
      <c r="BE13" s="12"/>
      <c r="BF13" s="13"/>
      <c r="BG13" s="14"/>
      <c r="BH13" s="15"/>
      <c r="BL13" s="17"/>
      <c r="BM13" s="12"/>
      <c r="BN13" s="13"/>
      <c r="BO13" s="14"/>
      <c r="BP13" s="15"/>
      <c r="BT13" s="17"/>
      <c r="BU13" s="12"/>
      <c r="BV13" s="13"/>
      <c r="BW13" s="14"/>
      <c r="BX13" s="15"/>
      <c r="CB13" s="17"/>
      <c r="CC13" s="12"/>
      <c r="CD13" s="13"/>
      <c r="CE13" s="14"/>
      <c r="CF13" s="15"/>
      <c r="CJ13" s="17"/>
      <c r="CK13" s="12"/>
      <c r="CL13" s="13"/>
      <c r="CM13" s="14"/>
      <c r="CN13" s="15"/>
      <c r="CR13" s="17"/>
      <c r="CS13" s="12"/>
      <c r="CT13" s="13"/>
      <c r="CU13" s="14"/>
      <c r="CV13" s="15"/>
      <c r="CZ13" s="17"/>
      <c r="DA13" s="12"/>
      <c r="DB13" s="13"/>
      <c r="DC13" s="14"/>
      <c r="DD13" s="15"/>
      <c r="DH13" s="17"/>
      <c r="DI13" s="12"/>
      <c r="DJ13" s="13"/>
      <c r="DK13" s="14"/>
      <c r="DL13" s="15"/>
      <c r="DP13" s="17"/>
      <c r="DQ13" s="12"/>
      <c r="DR13" s="13"/>
      <c r="DS13" s="14"/>
      <c r="DT13" s="15"/>
      <c r="DX13" s="17"/>
      <c r="DY13" s="12"/>
      <c r="DZ13" s="13"/>
      <c r="EA13" s="14"/>
      <c r="EB13" s="15"/>
      <c r="EF13" s="17"/>
      <c r="EG13" s="12"/>
      <c r="EH13" s="13"/>
      <c r="EI13" s="14"/>
      <c r="EJ13" s="15"/>
      <c r="EN13" s="17"/>
      <c r="EO13" s="12"/>
      <c r="EP13" s="13"/>
      <c r="EQ13" s="14"/>
      <c r="ER13" s="15"/>
      <c r="EV13" s="17"/>
      <c r="EW13" s="12"/>
      <c r="EX13" s="13"/>
      <c r="EY13" s="14"/>
      <c r="EZ13" s="15"/>
      <c r="FD13" s="17"/>
      <c r="FE13" s="12"/>
      <c r="FF13" s="13"/>
      <c r="FG13" s="14"/>
      <c r="FH13" s="15"/>
      <c r="FL13" s="17"/>
      <c r="FM13" s="12"/>
      <c r="FN13" s="13"/>
      <c r="FO13" s="14"/>
      <c r="FP13" s="15"/>
      <c r="FT13" s="17"/>
      <c r="FU13" s="12"/>
      <c r="FV13" s="13"/>
      <c r="FW13" s="14"/>
      <c r="FX13" s="15"/>
      <c r="GB13" s="17"/>
      <c r="GC13" s="12"/>
      <c r="GD13" s="13"/>
      <c r="GE13" s="14"/>
      <c r="GF13" s="15"/>
      <c r="GJ13" s="17"/>
      <c r="GK13" s="12"/>
      <c r="GL13" s="13"/>
      <c r="GM13" s="14"/>
      <c r="GN13" s="15"/>
      <c r="GR13" s="17"/>
      <c r="GS13" s="12"/>
      <c r="GT13" s="13"/>
      <c r="GU13" s="14"/>
      <c r="GV13" s="15"/>
      <c r="GZ13" s="17"/>
      <c r="HA13" s="12"/>
      <c r="HB13" s="13"/>
      <c r="HC13" s="14"/>
      <c r="HD13" s="15"/>
      <c r="HH13" s="17"/>
      <c r="HI13" s="12"/>
      <c r="HJ13" s="13"/>
      <c r="HK13" s="14"/>
      <c r="HL13" s="15"/>
      <c r="HP13" s="17"/>
      <c r="HQ13" s="12"/>
      <c r="HR13" s="13"/>
      <c r="HS13" s="14"/>
      <c r="HT13" s="15"/>
      <c r="HX13" s="17"/>
      <c r="HY13" s="12"/>
      <c r="HZ13" s="13"/>
      <c r="IA13" s="14"/>
      <c r="IB13" s="15"/>
      <c r="IF13" s="17"/>
      <c r="IG13" s="12"/>
      <c r="IH13" s="13"/>
      <c r="II13" s="14"/>
      <c r="IJ13" s="15"/>
      <c r="IN13" s="17"/>
      <c r="IO13" s="12"/>
      <c r="IP13" s="13"/>
      <c r="IQ13" s="14"/>
      <c r="IR13" s="15"/>
    </row>
    <row r="14" spans="1:252" s="16" customFormat="1" ht="52.5" customHeight="1">
      <c r="A14" s="18" t="s">
        <v>22</v>
      </c>
      <c r="B14" s="19" t="s">
        <v>136</v>
      </c>
      <c r="C14" s="20" t="str">
        <f>COMPOSIÇÃO!D11</f>
        <v>ALAMBRADO EM MOURÕES DE CONCRETO, COM TELA DE ARAME GALVANIZADO (INCLUSIVE MURETA EM CONCRETO). AF_05/2018</v>
      </c>
      <c r="D14" s="19" t="s">
        <v>23</v>
      </c>
      <c r="E14" s="109">
        <f>521.05*1.1</f>
        <v>573.15499999999997</v>
      </c>
      <c r="F14" s="109">
        <f>COMPOSIÇÃO!H14</f>
        <v>136.16</v>
      </c>
      <c r="G14" s="21">
        <f t="shared" ref="G14" si="2">ROUND(F14+(F14*$G$9),2)</f>
        <v>177.24</v>
      </c>
      <c r="H14" s="22">
        <f t="shared" ref="H14" si="3">ROUND((E14*G14),2)</f>
        <v>101585.99</v>
      </c>
      <c r="I14" s="85"/>
      <c r="J14" s="85"/>
      <c r="K14" s="85"/>
      <c r="L14" s="85"/>
      <c r="M14" s="85"/>
      <c r="P14" s="17"/>
      <c r="Q14" s="12"/>
      <c r="R14" s="13"/>
      <c r="S14" s="14"/>
      <c r="T14" s="15"/>
      <c r="X14" s="17"/>
      <c r="Y14" s="12"/>
      <c r="Z14" s="13"/>
      <c r="AA14" s="14"/>
      <c r="AB14" s="15"/>
      <c r="AF14" s="17"/>
      <c r="AG14" s="12"/>
      <c r="AH14" s="13"/>
      <c r="AI14" s="14"/>
      <c r="AJ14" s="15"/>
      <c r="AN14" s="17"/>
      <c r="AO14" s="12"/>
      <c r="AP14" s="13"/>
      <c r="AQ14" s="14"/>
      <c r="AR14" s="15"/>
      <c r="AV14" s="17"/>
      <c r="AW14" s="12"/>
      <c r="AX14" s="13"/>
      <c r="AY14" s="14"/>
      <c r="AZ14" s="15"/>
      <c r="BD14" s="17"/>
      <c r="BE14" s="12"/>
      <c r="BF14" s="13"/>
      <c r="BG14" s="14"/>
      <c r="BH14" s="15"/>
      <c r="BL14" s="17"/>
      <c r="BM14" s="12"/>
      <c r="BN14" s="13"/>
      <c r="BO14" s="14"/>
      <c r="BP14" s="15"/>
      <c r="BT14" s="17"/>
      <c r="BU14" s="12"/>
      <c r="BV14" s="13"/>
      <c r="BW14" s="14"/>
      <c r="BX14" s="15"/>
      <c r="CB14" s="17"/>
      <c r="CC14" s="12"/>
      <c r="CD14" s="13"/>
      <c r="CE14" s="14"/>
      <c r="CF14" s="15"/>
      <c r="CJ14" s="17"/>
      <c r="CK14" s="12"/>
      <c r="CL14" s="13"/>
      <c r="CM14" s="14"/>
      <c r="CN14" s="15"/>
      <c r="CR14" s="17"/>
      <c r="CS14" s="12"/>
      <c r="CT14" s="13"/>
      <c r="CU14" s="14"/>
      <c r="CV14" s="15"/>
      <c r="CZ14" s="17"/>
      <c r="DA14" s="12"/>
      <c r="DB14" s="13"/>
      <c r="DC14" s="14"/>
      <c r="DD14" s="15"/>
      <c r="DH14" s="17"/>
      <c r="DI14" s="12"/>
      <c r="DJ14" s="13"/>
      <c r="DK14" s="14"/>
      <c r="DL14" s="15"/>
      <c r="DP14" s="17"/>
      <c r="DQ14" s="12"/>
      <c r="DR14" s="13"/>
      <c r="DS14" s="14"/>
      <c r="DT14" s="15"/>
      <c r="DX14" s="17"/>
      <c r="DY14" s="12"/>
      <c r="DZ14" s="13"/>
      <c r="EA14" s="14"/>
      <c r="EB14" s="15"/>
      <c r="EF14" s="17"/>
      <c r="EG14" s="12"/>
      <c r="EH14" s="13"/>
      <c r="EI14" s="14"/>
      <c r="EJ14" s="15"/>
      <c r="EN14" s="17"/>
      <c r="EO14" s="12"/>
      <c r="EP14" s="13"/>
      <c r="EQ14" s="14"/>
      <c r="ER14" s="15"/>
      <c r="EV14" s="17"/>
      <c r="EW14" s="12"/>
      <c r="EX14" s="13"/>
      <c r="EY14" s="14"/>
      <c r="EZ14" s="15"/>
      <c r="FD14" s="17"/>
      <c r="FE14" s="12"/>
      <c r="FF14" s="13"/>
      <c r="FG14" s="14"/>
      <c r="FH14" s="15"/>
      <c r="FL14" s="17"/>
      <c r="FM14" s="12"/>
      <c r="FN14" s="13"/>
      <c r="FO14" s="14"/>
      <c r="FP14" s="15"/>
      <c r="FT14" s="17"/>
      <c r="FU14" s="12"/>
      <c r="FV14" s="13"/>
      <c r="FW14" s="14"/>
      <c r="FX14" s="15"/>
      <c r="GB14" s="17"/>
      <c r="GC14" s="12"/>
      <c r="GD14" s="13"/>
      <c r="GE14" s="14"/>
      <c r="GF14" s="15"/>
      <c r="GJ14" s="17"/>
      <c r="GK14" s="12"/>
      <c r="GL14" s="13"/>
      <c r="GM14" s="14"/>
      <c r="GN14" s="15"/>
      <c r="GR14" s="17"/>
      <c r="GS14" s="12"/>
      <c r="GT14" s="13"/>
      <c r="GU14" s="14"/>
      <c r="GV14" s="15"/>
      <c r="GZ14" s="17"/>
      <c r="HA14" s="12"/>
      <c r="HB14" s="13"/>
      <c r="HC14" s="14"/>
      <c r="HD14" s="15"/>
      <c r="HH14" s="17"/>
      <c r="HI14" s="12"/>
      <c r="HJ14" s="13"/>
      <c r="HK14" s="14"/>
      <c r="HL14" s="15"/>
      <c r="HP14" s="17"/>
      <c r="HQ14" s="12"/>
      <c r="HR14" s="13"/>
      <c r="HS14" s="14"/>
      <c r="HT14" s="15"/>
      <c r="HX14" s="17"/>
      <c r="HY14" s="12"/>
      <c r="HZ14" s="13"/>
      <c r="IA14" s="14"/>
      <c r="IB14" s="15"/>
      <c r="IF14" s="17"/>
      <c r="IG14" s="12"/>
      <c r="IH14" s="13"/>
      <c r="II14" s="14"/>
      <c r="IJ14" s="15"/>
      <c r="IN14" s="17"/>
      <c r="IO14" s="12"/>
      <c r="IP14" s="13"/>
      <c r="IQ14" s="14"/>
      <c r="IR14" s="15"/>
    </row>
    <row r="15" spans="1:252" s="16" customFormat="1" ht="49.5" customHeight="1">
      <c r="A15" s="18" t="s">
        <v>24</v>
      </c>
      <c r="B15" s="19" t="s">
        <v>20</v>
      </c>
      <c r="C15" s="20" t="str">
        <f>COMPOSIÇÃO!D16</f>
        <v>GUARDA CORPO D=2" E TUBOS VERTICAIS D= 1 1/2", INCLUSIVE PINTURA ESMALTE (DUAS DEMÃOS) E FUNDO  ANTIOXIDANTE (UMA DEMÃO)</v>
      </c>
      <c r="D15" s="19" t="s">
        <v>21</v>
      </c>
      <c r="E15" s="109">
        <f>1813.51*1.1</f>
        <v>1994.8610000000001</v>
      </c>
      <c r="F15" s="109">
        <f>COMPOSIÇÃO!H20</f>
        <v>344.76</v>
      </c>
      <c r="G15" s="21">
        <f t="shared" si="0"/>
        <v>448.77</v>
      </c>
      <c r="H15" s="22">
        <f t="shared" si="1"/>
        <v>895233.77</v>
      </c>
      <c r="I15" s="167"/>
      <c r="J15" s="168"/>
      <c r="K15" s="168"/>
      <c r="L15" s="168"/>
      <c r="M15" s="168"/>
      <c r="N15" s="168"/>
      <c r="O15" s="168"/>
      <c r="P15" s="17"/>
      <c r="Q15" s="12"/>
      <c r="R15" s="13"/>
      <c r="S15" s="14"/>
      <c r="T15" s="15"/>
      <c r="X15" s="17"/>
      <c r="Y15" s="12"/>
      <c r="Z15" s="13"/>
      <c r="AA15" s="14"/>
      <c r="AB15" s="15"/>
      <c r="AF15" s="17"/>
      <c r="AG15" s="12"/>
      <c r="AH15" s="13"/>
      <c r="AI15" s="14"/>
      <c r="AJ15" s="15"/>
      <c r="AN15" s="17"/>
      <c r="AO15" s="12"/>
      <c r="AP15" s="13"/>
      <c r="AQ15" s="14"/>
      <c r="AR15" s="15"/>
      <c r="AV15" s="17"/>
      <c r="AW15" s="12"/>
      <c r="AX15" s="13"/>
      <c r="AY15" s="14"/>
      <c r="AZ15" s="15"/>
      <c r="BD15" s="17"/>
      <c r="BE15" s="12"/>
      <c r="BF15" s="13"/>
      <c r="BG15" s="14"/>
      <c r="BH15" s="15"/>
      <c r="BL15" s="17"/>
      <c r="BM15" s="12"/>
      <c r="BN15" s="13"/>
      <c r="BO15" s="14"/>
      <c r="BP15" s="15"/>
      <c r="BT15" s="17"/>
      <c r="BU15" s="12"/>
      <c r="BV15" s="13"/>
      <c r="BW15" s="14"/>
      <c r="BX15" s="15"/>
      <c r="CB15" s="17"/>
      <c r="CC15" s="12"/>
      <c r="CD15" s="13"/>
      <c r="CE15" s="14"/>
      <c r="CF15" s="15"/>
      <c r="CJ15" s="17"/>
      <c r="CK15" s="12"/>
      <c r="CL15" s="13"/>
      <c r="CM15" s="14"/>
      <c r="CN15" s="15"/>
      <c r="CR15" s="17"/>
      <c r="CS15" s="12"/>
      <c r="CT15" s="13"/>
      <c r="CU15" s="14"/>
      <c r="CV15" s="15"/>
      <c r="CZ15" s="17"/>
      <c r="DA15" s="12"/>
      <c r="DB15" s="13"/>
      <c r="DC15" s="14"/>
      <c r="DD15" s="15"/>
      <c r="DH15" s="17"/>
      <c r="DI15" s="12"/>
      <c r="DJ15" s="13"/>
      <c r="DK15" s="14"/>
      <c r="DL15" s="15"/>
      <c r="DP15" s="17"/>
      <c r="DQ15" s="12"/>
      <c r="DR15" s="13"/>
      <c r="DS15" s="14"/>
      <c r="DT15" s="15"/>
      <c r="DX15" s="17"/>
      <c r="DY15" s="12"/>
      <c r="DZ15" s="13"/>
      <c r="EA15" s="14"/>
      <c r="EB15" s="15"/>
      <c r="EF15" s="17"/>
      <c r="EG15" s="12"/>
      <c r="EH15" s="13"/>
      <c r="EI15" s="14"/>
      <c r="EJ15" s="15"/>
      <c r="EN15" s="17"/>
      <c r="EO15" s="12"/>
      <c r="EP15" s="13"/>
      <c r="EQ15" s="14"/>
      <c r="ER15" s="15"/>
      <c r="EV15" s="17"/>
      <c r="EW15" s="12"/>
      <c r="EX15" s="13"/>
      <c r="EY15" s="14"/>
      <c r="EZ15" s="15"/>
      <c r="FD15" s="17"/>
      <c r="FE15" s="12"/>
      <c r="FF15" s="13"/>
      <c r="FG15" s="14"/>
      <c r="FH15" s="15"/>
      <c r="FL15" s="17"/>
      <c r="FM15" s="12"/>
      <c r="FN15" s="13"/>
      <c r="FO15" s="14"/>
      <c r="FP15" s="15"/>
      <c r="FT15" s="17"/>
      <c r="FU15" s="12"/>
      <c r="FV15" s="13"/>
      <c r="FW15" s="14"/>
      <c r="FX15" s="15"/>
      <c r="GB15" s="17"/>
      <c r="GC15" s="12"/>
      <c r="GD15" s="13"/>
      <c r="GE15" s="14"/>
      <c r="GF15" s="15"/>
      <c r="GJ15" s="17"/>
      <c r="GK15" s="12"/>
      <c r="GL15" s="13"/>
      <c r="GM15" s="14"/>
      <c r="GN15" s="15"/>
      <c r="GR15" s="17"/>
      <c r="GS15" s="12"/>
      <c r="GT15" s="13"/>
      <c r="GU15" s="14"/>
      <c r="GV15" s="15"/>
      <c r="GZ15" s="17"/>
      <c r="HA15" s="12"/>
      <c r="HB15" s="13"/>
      <c r="HC15" s="14"/>
      <c r="HD15" s="15"/>
      <c r="HH15" s="17"/>
      <c r="HI15" s="12"/>
      <c r="HJ15" s="13"/>
      <c r="HK15" s="14"/>
      <c r="HL15" s="15"/>
      <c r="HP15" s="17"/>
      <c r="HQ15" s="12"/>
      <c r="HR15" s="13"/>
      <c r="HS15" s="14"/>
      <c r="HT15" s="15"/>
      <c r="HX15" s="17"/>
      <c r="HY15" s="12"/>
      <c r="HZ15" s="13"/>
      <c r="IA15" s="14"/>
      <c r="IB15" s="15"/>
      <c r="IF15" s="17"/>
      <c r="IG15" s="12"/>
      <c r="IH15" s="13"/>
      <c r="II15" s="14"/>
      <c r="IJ15" s="15"/>
      <c r="IN15" s="17"/>
      <c r="IO15" s="12"/>
      <c r="IP15" s="13"/>
      <c r="IQ15" s="14"/>
      <c r="IR15" s="15"/>
    </row>
    <row r="16" spans="1:252" s="16" customFormat="1" ht="69" customHeight="1">
      <c r="A16" s="18" t="s">
        <v>25</v>
      </c>
      <c r="B16" s="19" t="s">
        <v>20</v>
      </c>
      <c r="C16" s="20" t="str">
        <f>COMPOSIÇÃO!D22</f>
        <v>CORRIMÃO SIMPLES, DIÂMETRO EXTERNO = 1 1/2", EM AÇO GALVANIZADO - INCLUSIVE PINTURA ESMALTE (DUAS DEMÃOS) E FUNDO  ANTIOXIDANTE (UMA DEMÃO)- FIXADO EM PISO OU ALVENARIA.</v>
      </c>
      <c r="D16" s="19" t="s">
        <v>23</v>
      </c>
      <c r="E16" s="109">
        <f>767.13*1.1</f>
        <v>843.84300000000007</v>
      </c>
      <c r="F16" s="109">
        <f>COMPOSIÇÃO!H26</f>
        <v>97.11</v>
      </c>
      <c r="G16" s="21">
        <f t="shared" ref="G16:G17" si="4">ROUND(F16+(F16*$G$9),2)</f>
        <v>126.41</v>
      </c>
      <c r="H16" s="22">
        <f t="shared" ref="H16:H17" si="5">ROUND((E16*G16),2)</f>
        <v>106670.19</v>
      </c>
      <c r="I16" s="88"/>
      <c r="J16" s="89"/>
      <c r="K16" s="89"/>
      <c r="L16" s="89"/>
      <c r="M16" s="89"/>
      <c r="P16" s="17"/>
      <c r="Q16" s="12"/>
      <c r="R16" s="13"/>
      <c r="S16" s="14"/>
      <c r="T16" s="15"/>
      <c r="X16" s="17"/>
      <c r="Y16" s="12"/>
      <c r="Z16" s="13"/>
      <c r="AA16" s="14"/>
      <c r="AB16" s="15"/>
      <c r="AF16" s="17"/>
      <c r="AG16" s="12"/>
      <c r="AH16" s="13"/>
      <c r="AI16" s="14"/>
      <c r="AJ16" s="15"/>
      <c r="AN16" s="17"/>
      <c r="AO16" s="12"/>
      <c r="AP16" s="13"/>
      <c r="AQ16" s="14"/>
      <c r="AR16" s="15"/>
      <c r="AV16" s="17"/>
      <c r="AW16" s="12"/>
      <c r="AX16" s="13"/>
      <c r="AY16" s="14"/>
      <c r="AZ16" s="15"/>
      <c r="BD16" s="17"/>
      <c r="BE16" s="12"/>
      <c r="BF16" s="13"/>
      <c r="BG16" s="14"/>
      <c r="BH16" s="15"/>
      <c r="BL16" s="17"/>
      <c r="BM16" s="12"/>
      <c r="BN16" s="13"/>
      <c r="BO16" s="14"/>
      <c r="BP16" s="15"/>
      <c r="BT16" s="17"/>
      <c r="BU16" s="12"/>
      <c r="BV16" s="13"/>
      <c r="BW16" s="14"/>
      <c r="BX16" s="15"/>
      <c r="CB16" s="17"/>
      <c r="CC16" s="12"/>
      <c r="CD16" s="13"/>
      <c r="CE16" s="14"/>
      <c r="CF16" s="15"/>
      <c r="CJ16" s="17"/>
      <c r="CK16" s="12"/>
      <c r="CL16" s="13"/>
      <c r="CM16" s="14"/>
      <c r="CN16" s="15"/>
      <c r="CR16" s="17"/>
      <c r="CS16" s="12"/>
      <c r="CT16" s="13"/>
      <c r="CU16" s="14"/>
      <c r="CV16" s="15"/>
      <c r="CZ16" s="17"/>
      <c r="DA16" s="12"/>
      <c r="DB16" s="13"/>
      <c r="DC16" s="14"/>
      <c r="DD16" s="15"/>
      <c r="DH16" s="17"/>
      <c r="DI16" s="12"/>
      <c r="DJ16" s="13"/>
      <c r="DK16" s="14"/>
      <c r="DL16" s="15"/>
      <c r="DP16" s="17"/>
      <c r="DQ16" s="12"/>
      <c r="DR16" s="13"/>
      <c r="DS16" s="14"/>
      <c r="DT16" s="15"/>
      <c r="DX16" s="17"/>
      <c r="DY16" s="12"/>
      <c r="DZ16" s="13"/>
      <c r="EA16" s="14"/>
      <c r="EB16" s="15"/>
      <c r="EF16" s="17"/>
      <c r="EG16" s="12"/>
      <c r="EH16" s="13"/>
      <c r="EI16" s="14"/>
      <c r="EJ16" s="15"/>
      <c r="EN16" s="17"/>
      <c r="EO16" s="12"/>
      <c r="EP16" s="13"/>
      <c r="EQ16" s="14"/>
      <c r="ER16" s="15"/>
      <c r="EV16" s="17"/>
      <c r="EW16" s="12"/>
      <c r="EX16" s="13"/>
      <c r="EY16" s="14"/>
      <c r="EZ16" s="15"/>
      <c r="FD16" s="17"/>
      <c r="FE16" s="12"/>
      <c r="FF16" s="13"/>
      <c r="FG16" s="14"/>
      <c r="FH16" s="15"/>
      <c r="FL16" s="17"/>
      <c r="FM16" s="12"/>
      <c r="FN16" s="13"/>
      <c r="FO16" s="14"/>
      <c r="FP16" s="15"/>
      <c r="FT16" s="17"/>
      <c r="FU16" s="12"/>
      <c r="FV16" s="13"/>
      <c r="FW16" s="14"/>
      <c r="FX16" s="15"/>
      <c r="GB16" s="17"/>
      <c r="GC16" s="12"/>
      <c r="GD16" s="13"/>
      <c r="GE16" s="14"/>
      <c r="GF16" s="15"/>
      <c r="GJ16" s="17"/>
      <c r="GK16" s="12"/>
      <c r="GL16" s="13"/>
      <c r="GM16" s="14"/>
      <c r="GN16" s="15"/>
      <c r="GR16" s="17"/>
      <c r="GS16" s="12"/>
      <c r="GT16" s="13"/>
      <c r="GU16" s="14"/>
      <c r="GV16" s="15"/>
      <c r="GZ16" s="17"/>
      <c r="HA16" s="12"/>
      <c r="HB16" s="13"/>
      <c r="HC16" s="14"/>
      <c r="HD16" s="15"/>
      <c r="HH16" s="17"/>
      <c r="HI16" s="12"/>
      <c r="HJ16" s="13"/>
      <c r="HK16" s="14"/>
      <c r="HL16" s="15"/>
      <c r="HP16" s="17"/>
      <c r="HQ16" s="12"/>
      <c r="HR16" s="13"/>
      <c r="HS16" s="14"/>
      <c r="HT16" s="15"/>
      <c r="HX16" s="17"/>
      <c r="HY16" s="12"/>
      <c r="HZ16" s="13"/>
      <c r="IA16" s="14"/>
      <c r="IB16" s="15"/>
      <c r="IF16" s="17"/>
      <c r="IG16" s="12"/>
      <c r="IH16" s="13"/>
      <c r="II16" s="14"/>
      <c r="IJ16" s="15"/>
      <c r="IN16" s="17"/>
      <c r="IO16" s="12"/>
      <c r="IP16" s="13"/>
      <c r="IQ16" s="14"/>
      <c r="IR16" s="15"/>
    </row>
    <row r="17" spans="1:255" s="16" customFormat="1" ht="64.5" customHeight="1">
      <c r="A17" s="18" t="s">
        <v>26</v>
      </c>
      <c r="B17" s="19" t="s">
        <v>20</v>
      </c>
      <c r="C17" s="20" t="str">
        <f>COMPOSIÇÃO!D28</f>
        <v>CORRIMÃO DUPLO EM TUBO GALVANIZADO DIN 2440, D = 1 1/2" - INCLUSIVE PINTURA ESMALTE (DUAS DEMÃOS) E FUNDO  ANTIOXIDANTE (UMA DEMÃO)- FIXADO EM PISO OU ALVENARIA.</v>
      </c>
      <c r="D17" s="19" t="s">
        <v>23</v>
      </c>
      <c r="E17" s="109">
        <f>289.13*1.1</f>
        <v>318.04300000000001</v>
      </c>
      <c r="F17" s="109">
        <f>COMPOSIÇÃO!H35</f>
        <v>114.45549999999999</v>
      </c>
      <c r="G17" s="21">
        <f t="shared" si="4"/>
        <v>148.99</v>
      </c>
      <c r="H17" s="22">
        <f t="shared" si="5"/>
        <v>47385.23</v>
      </c>
      <c r="I17" s="88"/>
      <c r="J17" s="89"/>
      <c r="K17" s="89"/>
      <c r="L17" s="89"/>
      <c r="M17" s="89"/>
      <c r="P17" s="17"/>
      <c r="Q17" s="12"/>
      <c r="R17" s="13"/>
      <c r="S17" s="14"/>
      <c r="T17" s="15"/>
      <c r="X17" s="17"/>
      <c r="Y17" s="12"/>
      <c r="Z17" s="13"/>
      <c r="AA17" s="14"/>
      <c r="AB17" s="15"/>
      <c r="AF17" s="17"/>
      <c r="AG17" s="12"/>
      <c r="AH17" s="13"/>
      <c r="AI17" s="14"/>
      <c r="AJ17" s="15"/>
      <c r="AN17" s="17"/>
      <c r="AO17" s="12"/>
      <c r="AP17" s="13"/>
      <c r="AQ17" s="14"/>
      <c r="AR17" s="15"/>
      <c r="AV17" s="17"/>
      <c r="AW17" s="12"/>
      <c r="AX17" s="13"/>
      <c r="AY17" s="14"/>
      <c r="AZ17" s="15"/>
      <c r="BD17" s="17"/>
      <c r="BE17" s="12"/>
      <c r="BF17" s="13"/>
      <c r="BG17" s="14"/>
      <c r="BH17" s="15"/>
      <c r="BL17" s="17"/>
      <c r="BM17" s="12"/>
      <c r="BN17" s="13"/>
      <c r="BO17" s="14"/>
      <c r="BP17" s="15"/>
      <c r="BT17" s="17"/>
      <c r="BU17" s="12"/>
      <c r="BV17" s="13"/>
      <c r="BW17" s="14"/>
      <c r="BX17" s="15"/>
      <c r="CB17" s="17"/>
      <c r="CC17" s="12"/>
      <c r="CD17" s="13"/>
      <c r="CE17" s="14"/>
      <c r="CF17" s="15"/>
      <c r="CJ17" s="17"/>
      <c r="CK17" s="12"/>
      <c r="CL17" s="13"/>
      <c r="CM17" s="14"/>
      <c r="CN17" s="15"/>
      <c r="CR17" s="17"/>
      <c r="CS17" s="12"/>
      <c r="CT17" s="13"/>
      <c r="CU17" s="14"/>
      <c r="CV17" s="15"/>
      <c r="CZ17" s="17"/>
      <c r="DA17" s="12"/>
      <c r="DB17" s="13"/>
      <c r="DC17" s="14"/>
      <c r="DD17" s="15"/>
      <c r="DH17" s="17"/>
      <c r="DI17" s="12"/>
      <c r="DJ17" s="13"/>
      <c r="DK17" s="14"/>
      <c r="DL17" s="15"/>
      <c r="DP17" s="17"/>
      <c r="DQ17" s="12"/>
      <c r="DR17" s="13"/>
      <c r="DS17" s="14"/>
      <c r="DT17" s="15"/>
      <c r="DX17" s="17"/>
      <c r="DY17" s="12"/>
      <c r="DZ17" s="13"/>
      <c r="EA17" s="14"/>
      <c r="EB17" s="15"/>
      <c r="EF17" s="17"/>
      <c r="EG17" s="12"/>
      <c r="EH17" s="13"/>
      <c r="EI17" s="14"/>
      <c r="EJ17" s="15"/>
      <c r="EN17" s="17"/>
      <c r="EO17" s="12"/>
      <c r="EP17" s="13"/>
      <c r="EQ17" s="14"/>
      <c r="ER17" s="15"/>
      <c r="EV17" s="17"/>
      <c r="EW17" s="12"/>
      <c r="EX17" s="13"/>
      <c r="EY17" s="14"/>
      <c r="EZ17" s="15"/>
      <c r="FD17" s="17"/>
      <c r="FE17" s="12"/>
      <c r="FF17" s="13"/>
      <c r="FG17" s="14"/>
      <c r="FH17" s="15"/>
      <c r="FL17" s="17"/>
      <c r="FM17" s="12"/>
      <c r="FN17" s="13"/>
      <c r="FO17" s="14"/>
      <c r="FP17" s="15"/>
      <c r="FT17" s="17"/>
      <c r="FU17" s="12"/>
      <c r="FV17" s="13"/>
      <c r="FW17" s="14"/>
      <c r="FX17" s="15"/>
      <c r="GB17" s="17"/>
      <c r="GC17" s="12"/>
      <c r="GD17" s="13"/>
      <c r="GE17" s="14"/>
      <c r="GF17" s="15"/>
      <c r="GJ17" s="17"/>
      <c r="GK17" s="12"/>
      <c r="GL17" s="13"/>
      <c r="GM17" s="14"/>
      <c r="GN17" s="15"/>
      <c r="GR17" s="17"/>
      <c r="GS17" s="12"/>
      <c r="GT17" s="13"/>
      <c r="GU17" s="14"/>
      <c r="GV17" s="15"/>
      <c r="GZ17" s="17"/>
      <c r="HA17" s="12"/>
      <c r="HB17" s="13"/>
      <c r="HC17" s="14"/>
      <c r="HD17" s="15"/>
      <c r="HH17" s="17"/>
      <c r="HI17" s="12"/>
      <c r="HJ17" s="13"/>
      <c r="HK17" s="14"/>
      <c r="HL17" s="15"/>
      <c r="HP17" s="17"/>
      <c r="HQ17" s="12"/>
      <c r="HR17" s="13"/>
      <c r="HS17" s="14"/>
      <c r="HT17" s="15"/>
      <c r="HX17" s="17"/>
      <c r="HY17" s="12"/>
      <c r="HZ17" s="13"/>
      <c r="IA17" s="14"/>
      <c r="IB17" s="15"/>
      <c r="IF17" s="17"/>
      <c r="IG17" s="12"/>
      <c r="IH17" s="13"/>
      <c r="II17" s="14"/>
      <c r="IJ17" s="15"/>
      <c r="IN17" s="17"/>
      <c r="IO17" s="12"/>
      <c r="IP17" s="13"/>
      <c r="IQ17" s="14"/>
      <c r="IR17" s="15"/>
    </row>
    <row r="18" spans="1:255" s="16" customFormat="1" ht="61.5" customHeight="1">
      <c r="A18" s="18" t="s">
        <v>27</v>
      </c>
      <c r="B18" s="19" t="s">
        <v>20</v>
      </c>
      <c r="C18" s="105" t="str">
        <f>COMPOSIÇÃO!D37</f>
        <v>GRADIL NYLOFOR H=2.43 M INCLUSIVE POSTE OU EQUIVALENTE - INCLUSIVE PINTURA ESMALTE (DUAS DEMÃOS) E FUNDO  ANTIOXIDANTE (UMA DEMÃO)</v>
      </c>
      <c r="D18" s="106" t="s">
        <v>29</v>
      </c>
      <c r="E18" s="109">
        <f>60</f>
        <v>60</v>
      </c>
      <c r="F18" s="110">
        <f>COMPOSIÇÃO!H46</f>
        <v>319.44510000000002</v>
      </c>
      <c r="G18" s="21">
        <f t="shared" ref="G18:G19" si="6">ROUND(F18+(F18*$G$9),2)</f>
        <v>415.82</v>
      </c>
      <c r="H18" s="22">
        <f t="shared" ref="H18:H19" si="7">ROUND((E18*G18),2)</f>
        <v>24949.200000000001</v>
      </c>
      <c r="I18" s="167"/>
      <c r="J18" s="168"/>
      <c r="K18" s="168"/>
      <c r="L18" s="168"/>
      <c r="M18" s="168"/>
      <c r="P18" s="17"/>
      <c r="Q18" s="12"/>
      <c r="R18" s="13"/>
      <c r="S18" s="14"/>
      <c r="T18" s="15"/>
      <c r="X18" s="17"/>
      <c r="Y18" s="12"/>
      <c r="Z18" s="13"/>
      <c r="AA18" s="14"/>
      <c r="AB18" s="15"/>
      <c r="AF18" s="17"/>
      <c r="AG18" s="12"/>
      <c r="AH18" s="13"/>
      <c r="AI18" s="14"/>
      <c r="AJ18" s="15"/>
      <c r="AN18" s="17"/>
      <c r="AO18" s="12"/>
      <c r="AP18" s="13"/>
      <c r="AQ18" s="14"/>
      <c r="AR18" s="15"/>
      <c r="AV18" s="17"/>
      <c r="AW18" s="12"/>
      <c r="AX18" s="13"/>
      <c r="AY18" s="14"/>
      <c r="AZ18" s="15"/>
      <c r="BD18" s="17"/>
      <c r="BE18" s="12"/>
      <c r="BF18" s="13"/>
      <c r="BG18" s="14"/>
      <c r="BH18" s="15"/>
      <c r="BL18" s="17"/>
      <c r="BM18" s="12"/>
      <c r="BN18" s="13"/>
      <c r="BO18" s="14"/>
      <c r="BP18" s="15"/>
      <c r="BT18" s="17"/>
      <c r="BU18" s="12"/>
      <c r="BV18" s="13"/>
      <c r="BW18" s="14"/>
      <c r="BX18" s="15"/>
      <c r="CB18" s="17"/>
      <c r="CC18" s="12"/>
      <c r="CD18" s="13"/>
      <c r="CE18" s="14"/>
      <c r="CF18" s="15"/>
      <c r="CJ18" s="17"/>
      <c r="CK18" s="12"/>
      <c r="CL18" s="13"/>
      <c r="CM18" s="14"/>
      <c r="CN18" s="15"/>
      <c r="CR18" s="17"/>
      <c r="CS18" s="12"/>
      <c r="CT18" s="13"/>
      <c r="CU18" s="14"/>
      <c r="CV18" s="15"/>
      <c r="CZ18" s="17"/>
      <c r="DA18" s="12"/>
      <c r="DB18" s="13"/>
      <c r="DC18" s="14"/>
      <c r="DD18" s="15"/>
      <c r="DH18" s="17"/>
      <c r="DI18" s="12"/>
      <c r="DJ18" s="13"/>
      <c r="DK18" s="14"/>
      <c r="DL18" s="15"/>
      <c r="DP18" s="17"/>
      <c r="DQ18" s="12"/>
      <c r="DR18" s="13"/>
      <c r="DS18" s="14"/>
      <c r="DT18" s="15"/>
      <c r="DX18" s="17"/>
      <c r="DY18" s="12"/>
      <c r="DZ18" s="13"/>
      <c r="EA18" s="14"/>
      <c r="EB18" s="15"/>
      <c r="EF18" s="17"/>
      <c r="EG18" s="12"/>
      <c r="EH18" s="13"/>
      <c r="EI18" s="14"/>
      <c r="EJ18" s="15"/>
      <c r="EN18" s="17"/>
      <c r="EO18" s="12"/>
      <c r="EP18" s="13"/>
      <c r="EQ18" s="14"/>
      <c r="ER18" s="15"/>
      <c r="EV18" s="17"/>
      <c r="EW18" s="12"/>
      <c r="EX18" s="13"/>
      <c r="EY18" s="14"/>
      <c r="EZ18" s="15"/>
      <c r="FD18" s="17"/>
      <c r="FE18" s="12"/>
      <c r="FF18" s="13"/>
      <c r="FG18" s="14"/>
      <c r="FH18" s="15"/>
      <c r="FL18" s="17"/>
      <c r="FM18" s="12"/>
      <c r="FN18" s="13"/>
      <c r="FO18" s="14"/>
      <c r="FP18" s="15"/>
      <c r="FT18" s="17"/>
      <c r="FU18" s="12"/>
      <c r="FV18" s="13"/>
      <c r="FW18" s="14"/>
      <c r="FX18" s="15"/>
      <c r="GB18" s="17"/>
      <c r="GC18" s="12"/>
      <c r="GD18" s="13"/>
      <c r="GE18" s="14"/>
      <c r="GF18" s="15"/>
      <c r="GJ18" s="17"/>
      <c r="GK18" s="12"/>
      <c r="GL18" s="13"/>
      <c r="GM18" s="14"/>
      <c r="GN18" s="15"/>
      <c r="GR18" s="17"/>
      <c r="GS18" s="12"/>
      <c r="GT18" s="13"/>
      <c r="GU18" s="14"/>
      <c r="GV18" s="15"/>
      <c r="GZ18" s="17"/>
      <c r="HA18" s="12"/>
      <c r="HB18" s="13"/>
      <c r="HC18" s="14"/>
      <c r="HD18" s="15"/>
      <c r="HH18" s="17"/>
      <c r="HI18" s="12"/>
      <c r="HJ18" s="13"/>
      <c r="HK18" s="14"/>
      <c r="HL18" s="15"/>
      <c r="HP18" s="17"/>
      <c r="HQ18" s="12"/>
      <c r="HR18" s="13"/>
      <c r="HS18" s="14"/>
      <c r="HT18" s="15"/>
      <c r="HX18" s="17"/>
      <c r="HY18" s="12"/>
      <c r="HZ18" s="13"/>
      <c r="IA18" s="14"/>
      <c r="IB18" s="15"/>
      <c r="IF18" s="17"/>
      <c r="IG18" s="12"/>
      <c r="IH18" s="13"/>
      <c r="II18" s="14"/>
      <c r="IJ18" s="15"/>
      <c r="IN18" s="17"/>
      <c r="IO18" s="12"/>
      <c r="IP18" s="13"/>
      <c r="IQ18" s="14"/>
      <c r="IR18" s="15"/>
    </row>
    <row r="19" spans="1:255" s="16" customFormat="1" ht="57" customHeight="1">
      <c r="A19" s="18" t="s">
        <v>28</v>
      </c>
      <c r="B19" s="104" t="s">
        <v>20</v>
      </c>
      <c r="C19" s="105" t="str">
        <f>COMPOSIÇÃO!D48</f>
        <v>PORTÃO PADRÃO DO GRADIL NYLOFOR, INCLUSIVE CADEADO - INCLUSIVE PINTURA ESMALTE (DUAS DEMÃOS) E FUNDO  ANTIOXIDANTE (UMA DEMÃO)</v>
      </c>
      <c r="D19" s="106" t="s">
        <v>29</v>
      </c>
      <c r="E19" s="109">
        <f>30</f>
        <v>30</v>
      </c>
      <c r="F19" s="110">
        <f>COMPOSIÇÃO!H59</f>
        <v>345.83510000000001</v>
      </c>
      <c r="G19" s="21">
        <f t="shared" si="6"/>
        <v>450.17</v>
      </c>
      <c r="H19" s="22">
        <f t="shared" si="7"/>
        <v>13505.1</v>
      </c>
      <c r="I19" s="167"/>
      <c r="J19" s="168"/>
      <c r="K19" s="168"/>
      <c r="L19" s="168"/>
      <c r="M19" s="168"/>
      <c r="P19" s="17"/>
      <c r="Q19" s="12"/>
      <c r="R19" s="13"/>
      <c r="S19" s="14"/>
      <c r="T19" s="15"/>
      <c r="X19" s="17"/>
      <c r="Y19" s="12"/>
      <c r="Z19" s="13"/>
      <c r="AA19" s="14"/>
      <c r="AB19" s="15"/>
      <c r="AF19" s="17"/>
      <c r="AG19" s="12"/>
      <c r="AH19" s="13"/>
      <c r="AI19" s="14"/>
      <c r="AJ19" s="15"/>
      <c r="AN19" s="17"/>
      <c r="AO19" s="12"/>
      <c r="AP19" s="13"/>
      <c r="AQ19" s="14"/>
      <c r="AR19" s="15"/>
      <c r="AV19" s="17"/>
      <c r="AW19" s="12"/>
      <c r="AX19" s="13"/>
      <c r="AY19" s="14"/>
      <c r="AZ19" s="15"/>
      <c r="BD19" s="17"/>
      <c r="BE19" s="12"/>
      <c r="BF19" s="13"/>
      <c r="BG19" s="14"/>
      <c r="BH19" s="15"/>
      <c r="BL19" s="17"/>
      <c r="BM19" s="12"/>
      <c r="BN19" s="13"/>
      <c r="BO19" s="14"/>
      <c r="BP19" s="15"/>
      <c r="BT19" s="17"/>
      <c r="BU19" s="12"/>
      <c r="BV19" s="13"/>
      <c r="BW19" s="14"/>
      <c r="BX19" s="15"/>
      <c r="CB19" s="17"/>
      <c r="CC19" s="12"/>
      <c r="CD19" s="13"/>
      <c r="CE19" s="14"/>
      <c r="CF19" s="15"/>
      <c r="CJ19" s="17"/>
      <c r="CK19" s="12"/>
      <c r="CL19" s="13"/>
      <c r="CM19" s="14"/>
      <c r="CN19" s="15"/>
      <c r="CR19" s="17"/>
      <c r="CS19" s="12"/>
      <c r="CT19" s="13"/>
      <c r="CU19" s="14"/>
      <c r="CV19" s="15"/>
      <c r="CZ19" s="17"/>
      <c r="DA19" s="12"/>
      <c r="DB19" s="13"/>
      <c r="DC19" s="14"/>
      <c r="DD19" s="15"/>
      <c r="DH19" s="17"/>
      <c r="DI19" s="12"/>
      <c r="DJ19" s="13"/>
      <c r="DK19" s="14"/>
      <c r="DL19" s="15"/>
      <c r="DP19" s="17"/>
      <c r="DQ19" s="12"/>
      <c r="DR19" s="13"/>
      <c r="DS19" s="14"/>
      <c r="DT19" s="15"/>
      <c r="DX19" s="17"/>
      <c r="DY19" s="12"/>
      <c r="DZ19" s="13"/>
      <c r="EA19" s="14"/>
      <c r="EB19" s="15"/>
      <c r="EF19" s="17"/>
      <c r="EG19" s="12"/>
      <c r="EH19" s="13"/>
      <c r="EI19" s="14"/>
      <c r="EJ19" s="15"/>
      <c r="EN19" s="17"/>
      <c r="EO19" s="12"/>
      <c r="EP19" s="13"/>
      <c r="EQ19" s="14"/>
      <c r="ER19" s="15"/>
      <c r="EV19" s="17"/>
      <c r="EW19" s="12"/>
      <c r="EX19" s="13"/>
      <c r="EY19" s="14"/>
      <c r="EZ19" s="15"/>
      <c r="FD19" s="17"/>
      <c r="FE19" s="12"/>
      <c r="FF19" s="13"/>
      <c r="FG19" s="14"/>
      <c r="FH19" s="15"/>
      <c r="FL19" s="17"/>
      <c r="FM19" s="12"/>
      <c r="FN19" s="13"/>
      <c r="FO19" s="14"/>
      <c r="FP19" s="15"/>
      <c r="FT19" s="17"/>
      <c r="FU19" s="12"/>
      <c r="FV19" s="13"/>
      <c r="FW19" s="14"/>
      <c r="FX19" s="15"/>
      <c r="GB19" s="17"/>
      <c r="GC19" s="12"/>
      <c r="GD19" s="13"/>
      <c r="GE19" s="14"/>
      <c r="GF19" s="15"/>
      <c r="GJ19" s="17"/>
      <c r="GK19" s="12"/>
      <c r="GL19" s="13"/>
      <c r="GM19" s="14"/>
      <c r="GN19" s="15"/>
      <c r="GR19" s="17"/>
      <c r="GS19" s="12"/>
      <c r="GT19" s="13"/>
      <c r="GU19" s="14"/>
      <c r="GV19" s="15"/>
      <c r="GZ19" s="17"/>
      <c r="HA19" s="12"/>
      <c r="HB19" s="13"/>
      <c r="HC19" s="14"/>
      <c r="HD19" s="15"/>
      <c r="HH19" s="17"/>
      <c r="HI19" s="12"/>
      <c r="HJ19" s="13"/>
      <c r="HK19" s="14"/>
      <c r="HL19" s="15"/>
      <c r="HP19" s="17"/>
      <c r="HQ19" s="12"/>
      <c r="HR19" s="13"/>
      <c r="HS19" s="14"/>
      <c r="HT19" s="15"/>
      <c r="HX19" s="17"/>
      <c r="HY19" s="12"/>
      <c r="HZ19" s="13"/>
      <c r="IA19" s="14"/>
      <c r="IB19" s="15"/>
      <c r="IF19" s="17"/>
      <c r="IG19" s="12"/>
      <c r="IH19" s="13"/>
      <c r="II19" s="14"/>
      <c r="IJ19" s="15"/>
      <c r="IN19" s="17"/>
      <c r="IO19" s="12"/>
      <c r="IP19" s="13"/>
      <c r="IQ19" s="14"/>
      <c r="IR19" s="15"/>
    </row>
    <row r="20" spans="1:255" s="16" customFormat="1" ht="68.25" customHeight="1">
      <c r="A20" s="18" t="s">
        <v>128</v>
      </c>
      <c r="B20" s="19" t="s">
        <v>108</v>
      </c>
      <c r="C20" s="23" t="s">
        <v>88</v>
      </c>
      <c r="D20" s="19" t="s">
        <v>23</v>
      </c>
      <c r="E20" s="109">
        <v>220</v>
      </c>
      <c r="F20" s="109">
        <v>671.67</v>
      </c>
      <c r="G20" s="21">
        <f t="shared" ref="G20" si="8">ROUND(F20+(F20*$G$9),2)</f>
        <v>874.31</v>
      </c>
      <c r="H20" s="22">
        <f t="shared" ref="H20" si="9">ROUND((E20*G20),2)</f>
        <v>192348.2</v>
      </c>
      <c r="I20" s="167"/>
      <c r="J20" s="168"/>
      <c r="K20" s="168"/>
      <c r="L20" s="168"/>
      <c r="M20" s="13"/>
      <c r="N20" s="14"/>
      <c r="O20" s="15"/>
      <c r="S20" s="17"/>
      <c r="T20" s="12"/>
      <c r="U20" s="13"/>
      <c r="V20" s="14"/>
      <c r="W20" s="15"/>
      <c r="AA20" s="17"/>
      <c r="AB20" s="12"/>
      <c r="AC20" s="13"/>
      <c r="AD20" s="14"/>
      <c r="AE20" s="15"/>
      <c r="AI20" s="17"/>
      <c r="AJ20" s="12"/>
      <c r="AK20" s="13"/>
      <c r="AL20" s="14"/>
      <c r="AM20" s="15"/>
      <c r="AQ20" s="17"/>
      <c r="AR20" s="12"/>
      <c r="AS20" s="13"/>
      <c r="AT20" s="14"/>
      <c r="AU20" s="15"/>
      <c r="AY20" s="17"/>
      <c r="AZ20" s="12"/>
      <c r="BA20" s="13"/>
      <c r="BB20" s="14"/>
      <c r="BC20" s="15"/>
      <c r="BG20" s="17"/>
      <c r="BH20" s="12"/>
      <c r="BI20" s="13"/>
      <c r="BJ20" s="14"/>
      <c r="BK20" s="15"/>
      <c r="BO20" s="17"/>
      <c r="BP20" s="12"/>
      <c r="BQ20" s="13"/>
      <c r="BR20" s="14"/>
      <c r="BS20" s="15"/>
      <c r="BW20" s="17"/>
      <c r="BX20" s="12"/>
      <c r="BY20" s="13"/>
      <c r="BZ20" s="14"/>
      <c r="CA20" s="15"/>
      <c r="CE20" s="17"/>
      <c r="CF20" s="12"/>
      <c r="CG20" s="13"/>
      <c r="CH20" s="14"/>
      <c r="CI20" s="15"/>
      <c r="CM20" s="17"/>
      <c r="CN20" s="12"/>
      <c r="CO20" s="13"/>
      <c r="CP20" s="14"/>
      <c r="CQ20" s="15"/>
      <c r="CU20" s="17"/>
      <c r="CV20" s="12"/>
      <c r="CW20" s="13"/>
      <c r="CX20" s="14"/>
      <c r="CY20" s="15"/>
      <c r="DC20" s="17"/>
      <c r="DD20" s="12"/>
      <c r="DE20" s="13"/>
      <c r="DF20" s="14"/>
      <c r="DG20" s="15"/>
      <c r="DK20" s="17"/>
      <c r="DL20" s="12"/>
      <c r="DM20" s="13"/>
      <c r="DN20" s="14"/>
      <c r="DO20" s="15"/>
      <c r="DS20" s="17"/>
      <c r="DT20" s="12"/>
      <c r="DU20" s="13"/>
      <c r="DV20" s="14"/>
      <c r="DW20" s="15"/>
      <c r="EA20" s="17"/>
      <c r="EB20" s="12"/>
      <c r="EC20" s="13"/>
      <c r="ED20" s="14"/>
      <c r="EE20" s="15"/>
      <c r="EI20" s="17"/>
      <c r="EJ20" s="12"/>
      <c r="EK20" s="13"/>
      <c r="EL20" s="14"/>
      <c r="EM20" s="15"/>
      <c r="EQ20" s="17"/>
      <c r="ER20" s="12"/>
      <c r="ES20" s="13"/>
      <c r="ET20" s="14"/>
      <c r="EU20" s="15"/>
      <c r="EY20" s="17"/>
      <c r="EZ20" s="12"/>
      <c r="FA20" s="13"/>
      <c r="FB20" s="14"/>
      <c r="FC20" s="15"/>
      <c r="FG20" s="17"/>
      <c r="FH20" s="12"/>
      <c r="FI20" s="13"/>
      <c r="FJ20" s="14"/>
      <c r="FK20" s="15"/>
      <c r="FO20" s="17"/>
      <c r="FP20" s="12"/>
      <c r="FQ20" s="13"/>
      <c r="FR20" s="14"/>
      <c r="FS20" s="15"/>
      <c r="FW20" s="17"/>
      <c r="FX20" s="12"/>
      <c r="FY20" s="13"/>
      <c r="FZ20" s="14"/>
      <c r="GA20" s="15"/>
      <c r="GE20" s="17"/>
      <c r="GF20" s="12"/>
      <c r="GG20" s="13"/>
      <c r="GH20" s="14"/>
      <c r="GI20" s="15"/>
      <c r="GM20" s="17"/>
      <c r="GN20" s="12"/>
      <c r="GO20" s="13"/>
      <c r="GP20" s="14"/>
      <c r="GQ20" s="15"/>
      <c r="GU20" s="17"/>
      <c r="GV20" s="12"/>
      <c r="GW20" s="13"/>
      <c r="GX20" s="14"/>
      <c r="GY20" s="15"/>
      <c r="HC20" s="17"/>
      <c r="HD20" s="12"/>
      <c r="HE20" s="13"/>
      <c r="HF20" s="14"/>
      <c r="HG20" s="15"/>
      <c r="HK20" s="17"/>
      <c r="HL20" s="12"/>
      <c r="HM20" s="13"/>
      <c r="HN20" s="14"/>
      <c r="HO20" s="15"/>
      <c r="HS20" s="17"/>
      <c r="HT20" s="12"/>
      <c r="HU20" s="13"/>
      <c r="HV20" s="14"/>
      <c r="HW20" s="15"/>
      <c r="IA20" s="17"/>
      <c r="IB20" s="12"/>
      <c r="IC20" s="13"/>
      <c r="ID20" s="14"/>
      <c r="IE20" s="15"/>
      <c r="II20" s="17"/>
      <c r="IJ20" s="12"/>
      <c r="IK20" s="13"/>
      <c r="IL20" s="14"/>
      <c r="IM20" s="15"/>
      <c r="IQ20" s="1"/>
      <c r="IR20" s="1"/>
      <c r="IS20" s="1"/>
      <c r="IT20" s="1"/>
      <c r="IU20" s="1"/>
    </row>
    <row r="21" spans="1:255" s="16" customFormat="1" ht="38.25" customHeight="1">
      <c r="A21" s="18" t="s">
        <v>129</v>
      </c>
      <c r="B21" s="19" t="s">
        <v>137</v>
      </c>
      <c r="C21" s="23" t="s">
        <v>135</v>
      </c>
      <c r="D21" s="106" t="s">
        <v>29</v>
      </c>
      <c r="E21" s="109">
        <v>20</v>
      </c>
      <c r="F21" s="109">
        <f>COMPOSIÇÃO!H70</f>
        <v>260.79000000000002</v>
      </c>
      <c r="G21" s="21">
        <f t="shared" ref="G21" si="10">ROUND(F21+(F21*$G$9),2)</f>
        <v>339.47</v>
      </c>
      <c r="H21" s="22">
        <f t="shared" ref="H21" si="11">ROUND((E21*G21),2)</f>
        <v>6789.4</v>
      </c>
      <c r="I21" s="89"/>
      <c r="J21" s="85"/>
      <c r="K21" s="85"/>
      <c r="L21" s="85"/>
      <c r="M21" s="13"/>
      <c r="N21" s="14"/>
      <c r="O21" s="15"/>
      <c r="S21" s="17"/>
      <c r="T21" s="12"/>
      <c r="U21" s="13"/>
      <c r="V21" s="14"/>
      <c r="W21" s="15"/>
      <c r="AA21" s="17"/>
      <c r="AB21" s="12"/>
      <c r="AC21" s="13"/>
      <c r="AD21" s="14"/>
      <c r="AE21" s="15"/>
      <c r="AI21" s="17"/>
      <c r="AJ21" s="12"/>
      <c r="AK21" s="13"/>
      <c r="AL21" s="14"/>
      <c r="AM21" s="15"/>
      <c r="AQ21" s="17"/>
      <c r="AR21" s="12"/>
      <c r="AS21" s="13"/>
      <c r="AT21" s="14"/>
      <c r="AU21" s="15"/>
      <c r="AY21" s="17"/>
      <c r="AZ21" s="12"/>
      <c r="BA21" s="13"/>
      <c r="BB21" s="14"/>
      <c r="BC21" s="15"/>
      <c r="BG21" s="17"/>
      <c r="BH21" s="12"/>
      <c r="BI21" s="13"/>
      <c r="BJ21" s="14"/>
      <c r="BK21" s="15"/>
      <c r="BO21" s="17"/>
      <c r="BP21" s="12"/>
      <c r="BQ21" s="13"/>
      <c r="BR21" s="14"/>
      <c r="BS21" s="15"/>
      <c r="BW21" s="17"/>
      <c r="BX21" s="12"/>
      <c r="BY21" s="13"/>
      <c r="BZ21" s="14"/>
      <c r="CA21" s="15"/>
      <c r="CE21" s="17"/>
      <c r="CF21" s="12"/>
      <c r="CG21" s="13"/>
      <c r="CH21" s="14"/>
      <c r="CI21" s="15"/>
      <c r="CM21" s="17"/>
      <c r="CN21" s="12"/>
      <c r="CO21" s="13"/>
      <c r="CP21" s="14"/>
      <c r="CQ21" s="15"/>
      <c r="CU21" s="17"/>
      <c r="CV21" s="12"/>
      <c r="CW21" s="13"/>
      <c r="CX21" s="14"/>
      <c r="CY21" s="15"/>
      <c r="DC21" s="17"/>
      <c r="DD21" s="12"/>
      <c r="DE21" s="13"/>
      <c r="DF21" s="14"/>
      <c r="DG21" s="15"/>
      <c r="DK21" s="17"/>
      <c r="DL21" s="12"/>
      <c r="DM21" s="13"/>
      <c r="DN21" s="14"/>
      <c r="DO21" s="15"/>
      <c r="DS21" s="17"/>
      <c r="DT21" s="12"/>
      <c r="DU21" s="13"/>
      <c r="DV21" s="14"/>
      <c r="DW21" s="15"/>
      <c r="EA21" s="17"/>
      <c r="EB21" s="12"/>
      <c r="EC21" s="13"/>
      <c r="ED21" s="14"/>
      <c r="EE21" s="15"/>
      <c r="EI21" s="17"/>
      <c r="EJ21" s="12"/>
      <c r="EK21" s="13"/>
      <c r="EL21" s="14"/>
      <c r="EM21" s="15"/>
      <c r="EQ21" s="17"/>
      <c r="ER21" s="12"/>
      <c r="ES21" s="13"/>
      <c r="ET21" s="14"/>
      <c r="EU21" s="15"/>
      <c r="EY21" s="17"/>
      <c r="EZ21" s="12"/>
      <c r="FA21" s="13"/>
      <c r="FB21" s="14"/>
      <c r="FC21" s="15"/>
      <c r="FG21" s="17"/>
      <c r="FH21" s="12"/>
      <c r="FI21" s="13"/>
      <c r="FJ21" s="14"/>
      <c r="FK21" s="15"/>
      <c r="FO21" s="17"/>
      <c r="FP21" s="12"/>
      <c r="FQ21" s="13"/>
      <c r="FR21" s="14"/>
      <c r="FS21" s="15"/>
      <c r="FW21" s="17"/>
      <c r="FX21" s="12"/>
      <c r="FY21" s="13"/>
      <c r="FZ21" s="14"/>
      <c r="GA21" s="15"/>
      <c r="GE21" s="17"/>
      <c r="GF21" s="12"/>
      <c r="GG21" s="13"/>
      <c r="GH21" s="14"/>
      <c r="GI21" s="15"/>
      <c r="GM21" s="17"/>
      <c r="GN21" s="12"/>
      <c r="GO21" s="13"/>
      <c r="GP21" s="14"/>
      <c r="GQ21" s="15"/>
      <c r="GU21" s="17"/>
      <c r="GV21" s="12"/>
      <c r="GW21" s="13"/>
      <c r="GX21" s="14"/>
      <c r="GY21" s="15"/>
      <c r="HC21" s="17"/>
      <c r="HD21" s="12"/>
      <c r="HE21" s="13"/>
      <c r="HF21" s="14"/>
      <c r="HG21" s="15"/>
      <c r="HK21" s="17"/>
      <c r="HL21" s="12"/>
      <c r="HM21" s="13"/>
      <c r="HN21" s="14"/>
      <c r="HO21" s="15"/>
      <c r="HS21" s="17"/>
      <c r="HT21" s="12"/>
      <c r="HU21" s="13"/>
      <c r="HV21" s="14"/>
      <c r="HW21" s="15"/>
      <c r="IA21" s="17"/>
      <c r="IB21" s="12"/>
      <c r="IC21" s="13"/>
      <c r="ID21" s="14"/>
      <c r="IE21" s="15"/>
      <c r="II21" s="17"/>
      <c r="IJ21" s="12"/>
      <c r="IK21" s="13"/>
      <c r="IL21" s="14"/>
      <c r="IM21" s="15"/>
      <c r="IQ21" s="1"/>
      <c r="IR21" s="1"/>
      <c r="IS21" s="1"/>
      <c r="IT21" s="1"/>
      <c r="IU21" s="1"/>
    </row>
    <row r="22" spans="1:255" ht="30.75" customHeight="1">
      <c r="A22" s="172" t="s">
        <v>31</v>
      </c>
      <c r="B22" s="172"/>
      <c r="C22" s="172"/>
      <c r="D22" s="172"/>
      <c r="E22" s="172"/>
      <c r="F22" s="172"/>
      <c r="G22" s="172"/>
      <c r="H22" s="24">
        <f>SUM(H13:H21)</f>
        <v>2985975.2300000004</v>
      </c>
      <c r="K22" s="28"/>
    </row>
    <row r="23" spans="1:255" ht="20.25" customHeight="1">
      <c r="A23" s="25"/>
      <c r="B23" s="26"/>
      <c r="C23" s="26"/>
      <c r="D23" s="26"/>
      <c r="E23" s="26"/>
      <c r="F23" s="26"/>
      <c r="G23" s="26"/>
      <c r="H23" s="27"/>
    </row>
    <row r="24" spans="1:255" ht="20.25" customHeight="1">
      <c r="A24" s="25"/>
      <c r="B24" s="26"/>
      <c r="C24" s="26"/>
      <c r="D24" s="26"/>
      <c r="E24" s="26"/>
      <c r="F24" s="26"/>
      <c r="G24" s="26"/>
      <c r="H24" s="27"/>
      <c r="I24" s="28"/>
    </row>
    <row r="25" spans="1:255" ht="20.25" customHeight="1">
      <c r="A25" s="173"/>
      <c r="B25" s="173"/>
      <c r="C25" s="173"/>
      <c r="D25" s="173"/>
      <c r="E25" s="173"/>
      <c r="F25" s="173"/>
      <c r="G25" s="173"/>
      <c r="H25" s="173"/>
    </row>
    <row r="26" spans="1:255" ht="22.5" customHeight="1">
      <c r="A26" s="174" t="s">
        <v>82</v>
      </c>
      <c r="B26" s="174"/>
      <c r="C26" s="174"/>
      <c r="D26" s="174"/>
      <c r="E26" s="174"/>
      <c r="F26" s="174"/>
      <c r="G26" s="174"/>
      <c r="H26" s="174"/>
    </row>
    <row r="27" spans="1:255" ht="15.75" customHeight="1">
      <c r="A27" s="175" t="s">
        <v>83</v>
      </c>
      <c r="B27" s="175"/>
      <c r="C27" s="175"/>
      <c r="D27" s="175"/>
      <c r="E27" s="175"/>
      <c r="F27" s="175"/>
      <c r="G27" s="175"/>
      <c r="H27" s="175"/>
    </row>
    <row r="28" spans="1:255" ht="14.1" customHeight="1">
      <c r="A28" s="176"/>
      <c r="B28" s="176"/>
      <c r="C28" s="176"/>
      <c r="D28" s="176"/>
      <c r="E28" s="176"/>
      <c r="F28" s="176"/>
      <c r="G28" s="176"/>
      <c r="H28" s="176"/>
    </row>
    <row r="29" spans="1:255" ht="16.5" customHeight="1">
      <c r="A29" s="169"/>
      <c r="B29" s="169"/>
      <c r="C29" s="169"/>
      <c r="D29" s="169"/>
      <c r="E29" s="169"/>
      <c r="F29" s="169"/>
      <c r="G29" s="169"/>
      <c r="H29" s="169"/>
    </row>
    <row r="30" spans="1:255">
      <c r="A30" s="29"/>
      <c r="H30" s="30"/>
    </row>
    <row r="31" spans="1:255">
      <c r="A31" s="29"/>
      <c r="H31" s="30"/>
    </row>
    <row r="32" spans="1:255" ht="12.75" customHeight="1">
      <c r="A32" s="170" t="s">
        <v>147</v>
      </c>
      <c r="B32" s="170"/>
      <c r="C32" s="170"/>
      <c r="D32" s="170"/>
      <c r="E32" s="170"/>
      <c r="F32" s="170"/>
      <c r="G32" s="170"/>
      <c r="H32" s="170"/>
    </row>
    <row r="33" spans="1:8" ht="12.75" customHeight="1">
      <c r="A33" s="170"/>
      <c r="B33" s="170"/>
      <c r="C33" s="170"/>
      <c r="D33" s="170"/>
      <c r="E33" s="170"/>
      <c r="F33" s="170"/>
      <c r="G33" s="170"/>
      <c r="H33" s="170"/>
    </row>
    <row r="34" spans="1:8">
      <c r="A34" s="31"/>
      <c r="B34" s="32"/>
      <c r="C34" s="32"/>
      <c r="D34" s="32"/>
      <c r="E34" s="32"/>
      <c r="F34" s="32"/>
      <c r="G34" s="32"/>
      <c r="H34" s="33"/>
    </row>
  </sheetData>
  <sheetProtection selectLockedCells="1" selectUnlockedCells="1"/>
  <mergeCells count="31">
    <mergeCell ref="I20:L20"/>
    <mergeCell ref="A29:H29"/>
    <mergeCell ref="A32:H33"/>
    <mergeCell ref="A10:H10"/>
    <mergeCell ref="A22:G22"/>
    <mergeCell ref="A25:H25"/>
    <mergeCell ref="A26:H26"/>
    <mergeCell ref="A27:H27"/>
    <mergeCell ref="A28:H28"/>
    <mergeCell ref="I18:M18"/>
    <mergeCell ref="I19:M19"/>
    <mergeCell ref="I13:M13"/>
    <mergeCell ref="I12:M12"/>
    <mergeCell ref="I15:O15"/>
    <mergeCell ref="A6:E6"/>
    <mergeCell ref="F6:H6"/>
    <mergeCell ref="A7:D7"/>
    <mergeCell ref="E7:H7"/>
    <mergeCell ref="A8:D8"/>
    <mergeCell ref="E8:E9"/>
    <mergeCell ref="F8:F9"/>
    <mergeCell ref="G8:H8"/>
    <mergeCell ref="A9:D9"/>
    <mergeCell ref="G9:H9"/>
    <mergeCell ref="A1:B1"/>
    <mergeCell ref="C1:H1"/>
    <mergeCell ref="A2:H2"/>
    <mergeCell ref="A3:H3"/>
    <mergeCell ref="A5:E5"/>
    <mergeCell ref="F5:H5"/>
    <mergeCell ref="A4:H4"/>
  </mergeCells>
  <conditionalFormatting sqref="ID20:ID21 IL20:IL21 N20:N21 V20:V21 AD20:AD21 AL20:AL21 AT20:AT21 BB20:BB21 BJ20:BJ21 BR20:BR21 BZ20:BZ21 CH20:CH21 CP20:CP21 CX20:CX21 DF20:DF21 DN20:DN21 DV20:DV21 ED20:ED21 EL20:EL21 ET20:ET21 FB20:FB21 FJ20:FJ21 FR20:FR21 FZ20:FZ21 GH20:GH21 GP20:GP21 GX20:GX21 HF20:HF21 HN20:HN21 HV20:HV21 II12:II19 IQ12:IQ19 D12 S12:S19 AA12:AA19 AI12:AI19 AQ12:AQ19 AY12:AY19 BG12:BG19 BO12:BO19 BW12:BW19 CE12:CE19 CM12:CM19 CU12:CU19 DC12:DC19 DK12:DK19 DS12:DS19 EA12:EA19 EI12:EI19 EQ12:EQ19 EY12:EY19 FG12:FG19 FO12:FO19 FW12:FW19 GE12:GE19 GM12:GM19 GU12:GU19 HC12:HC19 HK12:HK19 HS12:HS19 IA12:IA19">
    <cfRule type="cellIs" priority="1" stopIfTrue="1" operator="equal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70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72"/>
  <sheetViews>
    <sheetView showZeros="0" tabSelected="1" view="pageBreakPreview" zoomScaleNormal="80" zoomScaleSheetLayoutView="100" workbookViewId="0">
      <selection activeCell="D1" sqref="D1"/>
    </sheetView>
  </sheetViews>
  <sheetFormatPr defaultColWidth="9.28515625" defaultRowHeight="15"/>
  <cols>
    <col min="1" max="1" width="9.28515625" style="34" customWidth="1"/>
    <col min="2" max="2" width="23.85546875" style="34" customWidth="1"/>
    <col min="3" max="3" width="19" style="34" customWidth="1"/>
    <col min="4" max="4" width="83.28515625" style="34" customWidth="1"/>
    <col min="5" max="5" width="11.28515625" style="34" customWidth="1"/>
    <col min="6" max="6" width="16" style="34" customWidth="1"/>
    <col min="7" max="7" width="12.5703125" style="34" customWidth="1"/>
    <col min="8" max="8" width="14.7109375" style="34" customWidth="1"/>
    <col min="9" max="16384" width="9.28515625" style="34"/>
  </cols>
  <sheetData>
    <row r="1" spans="1:8" ht="36.75" customHeight="1">
      <c r="A1" s="101" t="s">
        <v>19</v>
      </c>
      <c r="B1" s="177" t="s">
        <v>32</v>
      </c>
      <c r="C1" s="178"/>
      <c r="D1" s="111" t="s">
        <v>152</v>
      </c>
      <c r="E1" s="112"/>
      <c r="F1" s="113"/>
      <c r="G1" s="114"/>
      <c r="H1" s="115"/>
    </row>
    <row r="2" spans="1:8" ht="22.5">
      <c r="A2" s="86"/>
      <c r="B2" s="116" t="s">
        <v>33</v>
      </c>
      <c r="C2" s="116" t="s">
        <v>34</v>
      </c>
      <c r="D2" s="117" t="s">
        <v>11</v>
      </c>
      <c r="E2" s="116" t="s">
        <v>12</v>
      </c>
      <c r="F2" s="118" t="s">
        <v>35</v>
      </c>
      <c r="G2" s="118" t="s">
        <v>36</v>
      </c>
      <c r="H2" s="119" t="s">
        <v>16</v>
      </c>
    </row>
    <row r="3" spans="1:8" ht="33.75">
      <c r="A3" s="86"/>
      <c r="B3" s="120" t="s">
        <v>20</v>
      </c>
      <c r="C3" s="120" t="s">
        <v>37</v>
      </c>
      <c r="D3" s="121" t="s">
        <v>38</v>
      </c>
      <c r="E3" s="120" t="s">
        <v>30</v>
      </c>
      <c r="F3" s="122">
        <v>1</v>
      </c>
      <c r="G3" s="123">
        <v>157.84</v>
      </c>
      <c r="H3" s="124">
        <f>F3*G3</f>
        <v>157.84</v>
      </c>
    </row>
    <row r="4" spans="1:8" ht="22.5">
      <c r="A4" s="86"/>
      <c r="B4" s="120" t="s">
        <v>39</v>
      </c>
      <c r="C4" s="120" t="s">
        <v>40</v>
      </c>
      <c r="D4" s="121" t="s">
        <v>41</v>
      </c>
      <c r="E4" s="120" t="s">
        <v>23</v>
      </c>
      <c r="F4" s="122">
        <v>0.67</v>
      </c>
      <c r="G4" s="125">
        <v>15.13</v>
      </c>
      <c r="H4" s="124">
        <f>F4*G4</f>
        <v>10.137100000000002</v>
      </c>
    </row>
    <row r="5" spans="1:8" ht="22.5">
      <c r="A5" s="86"/>
      <c r="B5" s="120" t="s">
        <v>39</v>
      </c>
      <c r="C5" s="120" t="s">
        <v>43</v>
      </c>
      <c r="D5" s="126" t="s">
        <v>44</v>
      </c>
      <c r="E5" s="120" t="s">
        <v>30</v>
      </c>
      <c r="F5" s="127">
        <v>1</v>
      </c>
      <c r="G5" s="123">
        <v>23.6</v>
      </c>
      <c r="H5" s="124">
        <f>F5*G5</f>
        <v>23.6</v>
      </c>
    </row>
    <row r="6" spans="1:8" ht="22.5">
      <c r="A6" s="86"/>
      <c r="B6" s="120" t="s">
        <v>39</v>
      </c>
      <c r="C6" s="120" t="s">
        <v>150</v>
      </c>
      <c r="D6" s="126" t="s">
        <v>148</v>
      </c>
      <c r="E6" s="120" t="s">
        <v>122</v>
      </c>
      <c r="F6" s="127">
        <v>0.02</v>
      </c>
      <c r="G6" s="123">
        <v>2450.58</v>
      </c>
      <c r="H6" s="124">
        <f>F6*G6</f>
        <v>49.011600000000001</v>
      </c>
    </row>
    <row r="7" spans="1:8">
      <c r="A7" s="86"/>
      <c r="B7" s="120" t="s">
        <v>39</v>
      </c>
      <c r="C7" s="120" t="s">
        <v>151</v>
      </c>
      <c r="D7" s="126" t="s">
        <v>149</v>
      </c>
      <c r="E7" s="120" t="s">
        <v>102</v>
      </c>
      <c r="F7" s="127">
        <v>0.2</v>
      </c>
      <c r="G7" s="123">
        <v>18.43</v>
      </c>
      <c r="H7" s="124">
        <f>F7*G7</f>
        <v>3.6859999999999999</v>
      </c>
    </row>
    <row r="8" spans="1:8">
      <c r="A8" s="86"/>
      <c r="B8" s="120" t="s">
        <v>39</v>
      </c>
      <c r="C8" s="120" t="s">
        <v>125</v>
      </c>
      <c r="D8" s="126" t="s">
        <v>121</v>
      </c>
      <c r="E8" s="120" t="s">
        <v>102</v>
      </c>
      <c r="F8" s="127">
        <v>0.4</v>
      </c>
      <c r="G8" s="123">
        <v>13.23</v>
      </c>
      <c r="H8" s="124">
        <f>F8*G8</f>
        <v>5.2920000000000007</v>
      </c>
    </row>
    <row r="9" spans="1:8" ht="15.75" thickBot="1">
      <c r="A9" s="87"/>
      <c r="B9" s="147" t="s">
        <v>42</v>
      </c>
      <c r="C9" s="148"/>
      <c r="D9" s="148"/>
      <c r="E9" s="148"/>
      <c r="F9" s="148"/>
      <c r="G9" s="149"/>
      <c r="H9" s="128">
        <f>SUM(H3:H8)</f>
        <v>249.56670000000003</v>
      </c>
    </row>
    <row r="10" spans="1:8" ht="15.75" thickBot="1">
      <c r="A10" s="86"/>
      <c r="B10" s="150"/>
      <c r="C10" s="150"/>
      <c r="D10" s="150"/>
      <c r="E10" s="150"/>
      <c r="F10" s="150"/>
      <c r="G10" s="150"/>
      <c r="H10" s="129"/>
    </row>
    <row r="11" spans="1:8" ht="34.5" customHeight="1">
      <c r="A11" s="101" t="s">
        <v>22</v>
      </c>
      <c r="B11" s="177" t="s">
        <v>85</v>
      </c>
      <c r="C11" s="178"/>
      <c r="D11" s="111" t="s">
        <v>84</v>
      </c>
      <c r="E11" s="112"/>
      <c r="F11" s="113"/>
      <c r="G11" s="114"/>
      <c r="H11" s="115"/>
    </row>
    <row r="12" spans="1:8" ht="22.5">
      <c r="A12" s="86"/>
      <c r="B12" s="116" t="s">
        <v>33</v>
      </c>
      <c r="C12" s="116" t="s">
        <v>34</v>
      </c>
      <c r="D12" s="117" t="s">
        <v>11</v>
      </c>
      <c r="E12" s="116" t="s">
        <v>12</v>
      </c>
      <c r="F12" s="118" t="s">
        <v>35</v>
      </c>
      <c r="G12" s="118" t="s">
        <v>36</v>
      </c>
      <c r="H12" s="119" t="s">
        <v>16</v>
      </c>
    </row>
    <row r="13" spans="1:8" ht="22.5">
      <c r="A13" s="86"/>
      <c r="B13" s="120" t="s">
        <v>20</v>
      </c>
      <c r="C13" s="120">
        <v>98522</v>
      </c>
      <c r="D13" s="126" t="s">
        <v>86</v>
      </c>
      <c r="E13" s="120" t="s">
        <v>23</v>
      </c>
      <c r="F13" s="122">
        <v>1</v>
      </c>
      <c r="G13" s="123">
        <v>136.16</v>
      </c>
      <c r="H13" s="124">
        <f>F13*G13</f>
        <v>136.16</v>
      </c>
    </row>
    <row r="14" spans="1:8" ht="15.75" thickBot="1">
      <c r="A14" s="87"/>
      <c r="B14" s="147" t="s">
        <v>42</v>
      </c>
      <c r="C14" s="148"/>
      <c r="D14" s="148"/>
      <c r="E14" s="148"/>
      <c r="F14" s="148"/>
      <c r="G14" s="149"/>
      <c r="H14" s="128">
        <f>SUM(H13:H13)</f>
        <v>136.16</v>
      </c>
    </row>
    <row r="15" spans="1:8" ht="15.75" thickBot="1">
      <c r="A15" s="86"/>
      <c r="B15" s="150"/>
      <c r="C15" s="150"/>
      <c r="D15" s="150"/>
      <c r="E15" s="150"/>
      <c r="F15" s="150"/>
      <c r="G15" s="150"/>
      <c r="H15" s="129"/>
    </row>
    <row r="16" spans="1:8" ht="32.25" customHeight="1">
      <c r="A16" s="101" t="s">
        <v>24</v>
      </c>
      <c r="B16" s="177" t="s">
        <v>130</v>
      </c>
      <c r="C16" s="178"/>
      <c r="D16" s="111" t="s">
        <v>45</v>
      </c>
      <c r="E16" s="112"/>
      <c r="F16" s="113"/>
      <c r="G16" s="114"/>
      <c r="H16" s="115"/>
    </row>
    <row r="17" spans="1:9" ht="22.5">
      <c r="A17" s="86"/>
      <c r="B17" s="116" t="s">
        <v>33</v>
      </c>
      <c r="C17" s="116" t="s">
        <v>34</v>
      </c>
      <c r="D17" s="117" t="s">
        <v>11</v>
      </c>
      <c r="E17" s="116" t="s">
        <v>12</v>
      </c>
      <c r="F17" s="118" t="s">
        <v>35</v>
      </c>
      <c r="G17" s="118" t="s">
        <v>36</v>
      </c>
      <c r="H17" s="119" t="s">
        <v>16</v>
      </c>
    </row>
    <row r="18" spans="1:9" ht="21.75" customHeight="1">
      <c r="A18" s="86"/>
      <c r="B18" s="120" t="s">
        <v>39</v>
      </c>
      <c r="C18" s="120" t="s">
        <v>46</v>
      </c>
      <c r="D18" s="126" t="s">
        <v>47</v>
      </c>
      <c r="E18" s="120" t="s">
        <v>23</v>
      </c>
      <c r="F18" s="122">
        <v>1</v>
      </c>
      <c r="G18" s="125">
        <v>329.63</v>
      </c>
      <c r="H18" s="124">
        <f>F18*G18</f>
        <v>329.63</v>
      </c>
    </row>
    <row r="19" spans="1:9" ht="22.5">
      <c r="A19" s="86"/>
      <c r="B19" s="120" t="s">
        <v>39</v>
      </c>
      <c r="C19" s="120" t="s">
        <v>40</v>
      </c>
      <c r="D19" s="121" t="s">
        <v>41</v>
      </c>
      <c r="E19" s="120" t="s">
        <v>23</v>
      </c>
      <c r="F19" s="122">
        <v>1</v>
      </c>
      <c r="G19" s="125">
        <v>15.13</v>
      </c>
      <c r="H19" s="124">
        <f>F19*G19</f>
        <v>15.13</v>
      </c>
    </row>
    <row r="20" spans="1:9" ht="15.75" thickBot="1">
      <c r="A20" s="87"/>
      <c r="B20" s="147" t="s">
        <v>42</v>
      </c>
      <c r="C20" s="148"/>
      <c r="D20" s="148"/>
      <c r="E20" s="148"/>
      <c r="F20" s="148"/>
      <c r="G20" s="149"/>
      <c r="H20" s="128">
        <f>SUM(H18:H19)</f>
        <v>344.76</v>
      </c>
    </row>
    <row r="21" spans="1:9" ht="15.75" thickBot="1">
      <c r="A21" s="35"/>
      <c r="B21" s="150"/>
      <c r="C21" s="150"/>
      <c r="D21" s="150"/>
      <c r="E21" s="150"/>
      <c r="F21" s="150"/>
      <c r="G21" s="150"/>
      <c r="H21" s="129"/>
    </row>
    <row r="22" spans="1:9" ht="22.5">
      <c r="A22" s="101" t="s">
        <v>25</v>
      </c>
      <c r="B22" s="180" t="s">
        <v>114</v>
      </c>
      <c r="C22" s="181"/>
      <c r="D22" s="153" t="s">
        <v>126</v>
      </c>
      <c r="E22" s="130"/>
      <c r="F22" s="131"/>
      <c r="G22" s="132"/>
      <c r="H22" s="133"/>
    </row>
    <row r="23" spans="1:9" ht="22.5">
      <c r="A23" s="35"/>
      <c r="B23" s="116" t="s">
        <v>33</v>
      </c>
      <c r="C23" s="116" t="s">
        <v>34</v>
      </c>
      <c r="D23" s="117" t="s">
        <v>11</v>
      </c>
      <c r="E23" s="116" t="s">
        <v>12</v>
      </c>
      <c r="F23" s="118" t="s">
        <v>35</v>
      </c>
      <c r="G23" s="118" t="s">
        <v>36</v>
      </c>
      <c r="H23" s="119" t="s">
        <v>16</v>
      </c>
    </row>
    <row r="24" spans="1:9">
      <c r="A24" s="35"/>
      <c r="B24" s="120" t="s">
        <v>39</v>
      </c>
      <c r="C24" s="120">
        <v>99855</v>
      </c>
      <c r="D24" s="121" t="s">
        <v>115</v>
      </c>
      <c r="E24" s="120" t="s">
        <v>23</v>
      </c>
      <c r="F24" s="122">
        <v>1</v>
      </c>
      <c r="G24" s="125">
        <v>81.98</v>
      </c>
      <c r="H24" s="124">
        <f>F24*G24</f>
        <v>81.98</v>
      </c>
    </row>
    <row r="25" spans="1:9" ht="22.5">
      <c r="A25" s="35"/>
      <c r="B25" s="120" t="s">
        <v>39</v>
      </c>
      <c r="C25" s="120" t="s">
        <v>40</v>
      </c>
      <c r="D25" s="121" t="s">
        <v>41</v>
      </c>
      <c r="E25" s="120" t="s">
        <v>23</v>
      </c>
      <c r="F25" s="122">
        <v>1</v>
      </c>
      <c r="G25" s="125">
        <v>15.13</v>
      </c>
      <c r="H25" s="124">
        <f>F25*G25</f>
        <v>15.13</v>
      </c>
    </row>
    <row r="26" spans="1:9" ht="15.75" thickBot="1">
      <c r="A26" s="36"/>
      <c r="B26" s="147" t="s">
        <v>42</v>
      </c>
      <c r="C26" s="148"/>
      <c r="D26" s="148"/>
      <c r="E26" s="148"/>
      <c r="F26" s="148"/>
      <c r="G26" s="149"/>
      <c r="H26" s="128">
        <f>SUM(H24:H25)</f>
        <v>97.11</v>
      </c>
    </row>
    <row r="27" spans="1:9" ht="15.75" thickBot="1">
      <c r="A27" s="35"/>
      <c r="B27" s="150"/>
      <c r="C27" s="150"/>
      <c r="D27" s="150"/>
      <c r="E27" s="150"/>
      <c r="F27" s="150"/>
      <c r="G27" s="150"/>
      <c r="H27" s="129"/>
    </row>
    <row r="28" spans="1:9" ht="22.5">
      <c r="A28" s="101" t="s">
        <v>26</v>
      </c>
      <c r="B28" s="180" t="s">
        <v>118</v>
      </c>
      <c r="C28" s="181"/>
      <c r="D28" s="153" t="s">
        <v>127</v>
      </c>
      <c r="E28" s="130"/>
      <c r="F28" s="131"/>
      <c r="G28" s="132"/>
      <c r="H28" s="133"/>
    </row>
    <row r="29" spans="1:9" ht="22.5">
      <c r="A29" s="35"/>
      <c r="B29" s="116" t="s">
        <v>33</v>
      </c>
      <c r="C29" s="116" t="s">
        <v>34</v>
      </c>
      <c r="D29" s="117" t="s">
        <v>11</v>
      </c>
      <c r="E29" s="116" t="s">
        <v>12</v>
      </c>
      <c r="F29" s="118" t="s">
        <v>35</v>
      </c>
      <c r="G29" s="118" t="s">
        <v>36</v>
      </c>
      <c r="H29" s="119" t="s">
        <v>16</v>
      </c>
    </row>
    <row r="30" spans="1:9" ht="20.25" customHeight="1">
      <c r="A30" s="35"/>
      <c r="B30" s="120" t="s">
        <v>39</v>
      </c>
      <c r="C30" s="120" t="s">
        <v>117</v>
      </c>
      <c r="D30" s="121" t="s">
        <v>116</v>
      </c>
      <c r="E30" s="120" t="s">
        <v>23</v>
      </c>
      <c r="F30" s="122">
        <v>1</v>
      </c>
      <c r="G30" s="125">
        <v>82.77</v>
      </c>
      <c r="H30" s="124">
        <f>F30*G30</f>
        <v>82.77</v>
      </c>
    </row>
    <row r="31" spans="1:9" ht="20.25" customHeight="1">
      <c r="A31" s="35"/>
      <c r="B31" s="120" t="s">
        <v>39</v>
      </c>
      <c r="C31" s="120" t="s">
        <v>123</v>
      </c>
      <c r="D31" s="121" t="s">
        <v>119</v>
      </c>
      <c r="E31" s="120" t="s">
        <v>122</v>
      </c>
      <c r="F31" s="122">
        <v>0.01</v>
      </c>
      <c r="G31" s="125">
        <v>387.95</v>
      </c>
      <c r="H31" s="124">
        <f t="shared" ref="H31:H33" si="0">F31*G31</f>
        <v>3.8795000000000002</v>
      </c>
      <c r="I31" s="108"/>
    </row>
    <row r="32" spans="1:9" ht="20.25" customHeight="1">
      <c r="A32" s="35"/>
      <c r="B32" s="120" t="s">
        <v>39</v>
      </c>
      <c r="C32" s="120" t="s">
        <v>124</v>
      </c>
      <c r="D32" s="121" t="s">
        <v>120</v>
      </c>
      <c r="E32" s="120" t="s">
        <v>102</v>
      </c>
      <c r="F32" s="122">
        <v>0.4</v>
      </c>
      <c r="G32" s="125">
        <v>18.46</v>
      </c>
      <c r="H32" s="124">
        <f t="shared" si="0"/>
        <v>7.3840000000000003</v>
      </c>
    </row>
    <row r="33" spans="1:9" ht="20.25" customHeight="1">
      <c r="A33" s="35"/>
      <c r="B33" s="120" t="s">
        <v>39</v>
      </c>
      <c r="C33" s="120" t="s">
        <v>125</v>
      </c>
      <c r="D33" s="121" t="s">
        <v>121</v>
      </c>
      <c r="E33" s="120" t="s">
        <v>102</v>
      </c>
      <c r="F33" s="122">
        <v>0.4</v>
      </c>
      <c r="G33" s="125">
        <v>13.23</v>
      </c>
      <c r="H33" s="124">
        <f t="shared" si="0"/>
        <v>5.2920000000000007</v>
      </c>
    </row>
    <row r="34" spans="1:9" ht="22.5">
      <c r="A34" s="35"/>
      <c r="B34" s="120" t="s">
        <v>39</v>
      </c>
      <c r="C34" s="120" t="s">
        <v>40</v>
      </c>
      <c r="D34" s="121" t="s">
        <v>41</v>
      </c>
      <c r="E34" s="120" t="s">
        <v>23</v>
      </c>
      <c r="F34" s="122">
        <v>1</v>
      </c>
      <c r="G34" s="125">
        <v>15.13</v>
      </c>
      <c r="H34" s="124">
        <f>F34*G34</f>
        <v>15.13</v>
      </c>
    </row>
    <row r="35" spans="1:9" ht="15.75" thickBot="1">
      <c r="A35" s="36"/>
      <c r="B35" s="147" t="s">
        <v>42</v>
      </c>
      <c r="C35" s="148"/>
      <c r="D35" s="148"/>
      <c r="E35" s="148"/>
      <c r="F35" s="148"/>
      <c r="G35" s="149"/>
      <c r="H35" s="128">
        <f>SUM(H30:H34)</f>
        <v>114.45549999999999</v>
      </c>
    </row>
    <row r="36" spans="1:9" ht="15.75" thickBot="1">
      <c r="A36" s="35"/>
      <c r="B36" s="150"/>
      <c r="C36" s="150"/>
      <c r="D36" s="150"/>
      <c r="E36" s="150"/>
      <c r="F36" s="150"/>
      <c r="G36" s="150"/>
      <c r="H36" s="129"/>
    </row>
    <row r="37" spans="1:9" ht="27" customHeight="1">
      <c r="A37" s="102" t="s">
        <v>27</v>
      </c>
      <c r="B37" s="179" t="s">
        <v>106</v>
      </c>
      <c r="C37" s="179"/>
      <c r="D37" s="134" t="s">
        <v>132</v>
      </c>
      <c r="E37" s="135"/>
      <c r="F37" s="136"/>
      <c r="G37" s="137"/>
      <c r="H37" s="138"/>
    </row>
    <row r="38" spans="1:9" ht="22.5">
      <c r="A38" s="94"/>
      <c r="B38" s="139" t="s">
        <v>33</v>
      </c>
      <c r="C38" s="139" t="s">
        <v>34</v>
      </c>
      <c r="D38" s="140" t="s">
        <v>11</v>
      </c>
      <c r="E38" s="139" t="s">
        <v>12</v>
      </c>
      <c r="F38" s="141" t="s">
        <v>35</v>
      </c>
      <c r="G38" s="141" t="s">
        <v>36</v>
      </c>
      <c r="H38" s="142" t="s">
        <v>16</v>
      </c>
    </row>
    <row r="39" spans="1:9">
      <c r="A39" s="94"/>
      <c r="B39" s="120" t="s">
        <v>39</v>
      </c>
      <c r="C39" s="92" t="s">
        <v>96</v>
      </c>
      <c r="D39" s="93" t="s">
        <v>97</v>
      </c>
      <c r="E39" s="92" t="s">
        <v>102</v>
      </c>
      <c r="F39" s="100">
        <v>1</v>
      </c>
      <c r="G39" s="96" t="s">
        <v>104</v>
      </c>
      <c r="H39" s="143">
        <f t="shared" ref="H39:H43" si="1">F39*G39</f>
        <v>16.98</v>
      </c>
      <c r="I39" s="91"/>
    </row>
    <row r="40" spans="1:9">
      <c r="A40" s="94"/>
      <c r="B40" s="120" t="s">
        <v>39</v>
      </c>
      <c r="C40" s="92" t="s">
        <v>98</v>
      </c>
      <c r="D40" s="93" t="s">
        <v>99</v>
      </c>
      <c r="E40" s="92" t="s">
        <v>102</v>
      </c>
      <c r="F40" s="100">
        <v>2</v>
      </c>
      <c r="G40" s="96" t="s">
        <v>105</v>
      </c>
      <c r="H40" s="143">
        <f t="shared" si="1"/>
        <v>24.42</v>
      </c>
      <c r="I40" s="91"/>
    </row>
    <row r="41" spans="1:9">
      <c r="A41" s="94"/>
      <c r="B41" s="120" t="s">
        <v>39</v>
      </c>
      <c r="C41" s="92" t="s">
        <v>89</v>
      </c>
      <c r="D41" s="93" t="s">
        <v>90</v>
      </c>
      <c r="E41" s="92" t="s">
        <v>93</v>
      </c>
      <c r="F41" s="100">
        <v>0.4</v>
      </c>
      <c r="G41" s="96" t="s">
        <v>94</v>
      </c>
      <c r="H41" s="143">
        <f t="shared" si="1"/>
        <v>58.696000000000005</v>
      </c>
      <c r="I41" s="91"/>
    </row>
    <row r="42" spans="1:9">
      <c r="A42" s="94"/>
      <c r="B42" s="120" t="s">
        <v>39</v>
      </c>
      <c r="C42" s="92" t="s">
        <v>91</v>
      </c>
      <c r="D42" s="93" t="s">
        <v>92</v>
      </c>
      <c r="E42" s="92" t="s">
        <v>93</v>
      </c>
      <c r="F42" s="100">
        <v>1.6</v>
      </c>
      <c r="G42" s="96" t="s">
        <v>95</v>
      </c>
      <c r="H42" s="143">
        <f t="shared" si="1"/>
        <v>1.5840000000000001</v>
      </c>
      <c r="I42" s="91"/>
    </row>
    <row r="43" spans="1:9">
      <c r="A43" s="94"/>
      <c r="B43" s="120" t="s">
        <v>39</v>
      </c>
      <c r="C43" s="92" t="s">
        <v>100</v>
      </c>
      <c r="D43" s="93" t="s">
        <v>101</v>
      </c>
      <c r="E43" s="92" t="s">
        <v>93</v>
      </c>
      <c r="F43" s="100">
        <v>0.4</v>
      </c>
      <c r="G43" s="96" t="s">
        <v>103</v>
      </c>
      <c r="H43" s="143">
        <f t="shared" si="1"/>
        <v>184.02800000000002</v>
      </c>
      <c r="I43" s="91"/>
    </row>
    <row r="44" spans="1:9" ht="22.5">
      <c r="A44" s="94"/>
      <c r="B44" s="120" t="s">
        <v>39</v>
      </c>
      <c r="C44" s="120" t="s">
        <v>40</v>
      </c>
      <c r="D44" s="121" t="s">
        <v>41</v>
      </c>
      <c r="E44" s="120" t="s">
        <v>23</v>
      </c>
      <c r="F44" s="122">
        <v>0.67</v>
      </c>
      <c r="G44" s="125">
        <v>15.13</v>
      </c>
      <c r="H44" s="144">
        <f>F44*G44</f>
        <v>10.137100000000002</v>
      </c>
      <c r="I44" s="91"/>
    </row>
    <row r="45" spans="1:9" ht="22.5">
      <c r="A45" s="94"/>
      <c r="B45" s="120" t="s">
        <v>39</v>
      </c>
      <c r="C45" s="120" t="s">
        <v>43</v>
      </c>
      <c r="D45" s="126" t="s">
        <v>44</v>
      </c>
      <c r="E45" s="120" t="s">
        <v>30</v>
      </c>
      <c r="F45" s="127">
        <v>1</v>
      </c>
      <c r="G45" s="123">
        <v>23.6</v>
      </c>
      <c r="H45" s="144">
        <f>F45*G45</f>
        <v>23.6</v>
      </c>
      <c r="I45" s="91"/>
    </row>
    <row r="46" spans="1:9" ht="15.75" thickBot="1">
      <c r="A46" s="95"/>
      <c r="B46" s="151"/>
      <c r="C46" s="98"/>
      <c r="D46" s="99"/>
      <c r="E46" s="99"/>
      <c r="F46" s="99"/>
      <c r="G46" s="99"/>
      <c r="H46" s="145">
        <f>SUM(H39:H45)</f>
        <v>319.44510000000002</v>
      </c>
      <c r="I46" s="91"/>
    </row>
    <row r="47" spans="1:9" ht="15.75" thickBot="1">
      <c r="A47" s="97"/>
      <c r="B47" s="150"/>
      <c r="C47" s="90"/>
      <c r="D47" s="91"/>
      <c r="E47" s="91"/>
      <c r="F47" s="91"/>
      <c r="G47" s="91"/>
      <c r="H47" s="91"/>
      <c r="I47" s="91"/>
    </row>
    <row r="48" spans="1:9" ht="30.75" customHeight="1">
      <c r="A48" s="102" t="s">
        <v>28</v>
      </c>
      <c r="B48" s="179" t="s">
        <v>106</v>
      </c>
      <c r="C48" s="179"/>
      <c r="D48" s="134" t="s">
        <v>133</v>
      </c>
      <c r="E48" s="135"/>
      <c r="F48" s="136"/>
      <c r="G48" s="137"/>
      <c r="H48" s="138"/>
    </row>
    <row r="49" spans="1:10" ht="22.5">
      <c r="A49" s="94"/>
      <c r="B49" s="139" t="s">
        <v>33</v>
      </c>
      <c r="C49" s="139" t="s">
        <v>34</v>
      </c>
      <c r="D49" s="140" t="s">
        <v>11</v>
      </c>
      <c r="E49" s="139" t="s">
        <v>12</v>
      </c>
      <c r="F49" s="141" t="s">
        <v>35</v>
      </c>
      <c r="G49" s="141" t="s">
        <v>36</v>
      </c>
      <c r="H49" s="142" t="s">
        <v>16</v>
      </c>
    </row>
    <row r="50" spans="1:10" ht="17.25" customHeight="1">
      <c r="A50" s="94"/>
      <c r="B50" s="120" t="s">
        <v>39</v>
      </c>
      <c r="C50" s="92" t="s">
        <v>96</v>
      </c>
      <c r="D50" s="93" t="s">
        <v>97</v>
      </c>
      <c r="E50" s="92" t="s">
        <v>102</v>
      </c>
      <c r="F50" s="100">
        <v>1</v>
      </c>
      <c r="G50" s="96" t="s">
        <v>104</v>
      </c>
      <c r="H50" s="143">
        <f t="shared" ref="H50:H56" si="2">F50*G50</f>
        <v>16.98</v>
      </c>
    </row>
    <row r="51" spans="1:10">
      <c r="A51" s="94"/>
      <c r="B51" s="120" t="s">
        <v>39</v>
      </c>
      <c r="C51" s="92" t="s">
        <v>98</v>
      </c>
      <c r="D51" s="93" t="s">
        <v>99</v>
      </c>
      <c r="E51" s="92" t="s">
        <v>102</v>
      </c>
      <c r="F51" s="100">
        <v>2</v>
      </c>
      <c r="G51" s="96" t="s">
        <v>105</v>
      </c>
      <c r="H51" s="143">
        <f t="shared" si="2"/>
        <v>24.42</v>
      </c>
    </row>
    <row r="52" spans="1:10">
      <c r="A52" s="94"/>
      <c r="B52" s="120" t="s">
        <v>39</v>
      </c>
      <c r="C52" s="92" t="s">
        <v>89</v>
      </c>
      <c r="D52" s="93" t="s">
        <v>90</v>
      </c>
      <c r="E52" s="92" t="s">
        <v>93</v>
      </c>
      <c r="F52" s="100">
        <v>0.4</v>
      </c>
      <c r="G52" s="96" t="s">
        <v>94</v>
      </c>
      <c r="H52" s="143">
        <f t="shared" si="2"/>
        <v>58.696000000000005</v>
      </c>
      <c r="I52" s="91"/>
    </row>
    <row r="53" spans="1:10">
      <c r="A53" s="94"/>
      <c r="B53" s="120" t="s">
        <v>39</v>
      </c>
      <c r="C53" s="92" t="s">
        <v>91</v>
      </c>
      <c r="D53" s="93" t="s">
        <v>92</v>
      </c>
      <c r="E53" s="92" t="s">
        <v>93</v>
      </c>
      <c r="F53" s="100">
        <v>1.6</v>
      </c>
      <c r="G53" s="96" t="s">
        <v>95</v>
      </c>
      <c r="H53" s="143">
        <f t="shared" si="2"/>
        <v>1.5840000000000001</v>
      </c>
      <c r="I53" s="91"/>
    </row>
    <row r="54" spans="1:10">
      <c r="A54" s="94"/>
      <c r="B54" s="120" t="s">
        <v>39</v>
      </c>
      <c r="C54" s="92" t="s">
        <v>100</v>
      </c>
      <c r="D54" s="93" t="s">
        <v>101</v>
      </c>
      <c r="E54" s="92" t="s">
        <v>93</v>
      </c>
      <c r="F54" s="100">
        <v>0.4</v>
      </c>
      <c r="G54" s="96" t="s">
        <v>103</v>
      </c>
      <c r="H54" s="143">
        <f t="shared" si="2"/>
        <v>184.02800000000002</v>
      </c>
      <c r="I54" s="91"/>
    </row>
    <row r="55" spans="1:10">
      <c r="A55" s="94"/>
      <c r="B55" s="120" t="s">
        <v>113</v>
      </c>
      <c r="C55" s="92" t="s">
        <v>108</v>
      </c>
      <c r="D55" s="93" t="s">
        <v>109</v>
      </c>
      <c r="E55" s="92" t="s">
        <v>93</v>
      </c>
      <c r="F55" s="100">
        <v>0.25</v>
      </c>
      <c r="G55" s="96" t="s">
        <v>112</v>
      </c>
      <c r="H55" s="143">
        <f t="shared" si="2"/>
        <v>5.75</v>
      </c>
      <c r="I55" s="91"/>
      <c r="J55" s="107"/>
    </row>
    <row r="56" spans="1:10">
      <c r="A56" s="94"/>
      <c r="B56" s="120" t="s">
        <v>113</v>
      </c>
      <c r="C56" s="92" t="s">
        <v>108</v>
      </c>
      <c r="D56" s="93" t="s">
        <v>111</v>
      </c>
      <c r="E56" s="92" t="s">
        <v>110</v>
      </c>
      <c r="F56" s="100">
        <v>0.16</v>
      </c>
      <c r="G56" s="123">
        <v>129</v>
      </c>
      <c r="H56" s="143">
        <f t="shared" si="2"/>
        <v>20.64</v>
      </c>
      <c r="I56" s="91"/>
      <c r="J56" s="107"/>
    </row>
    <row r="57" spans="1:10" ht="22.5">
      <c r="A57" s="94"/>
      <c r="B57" s="120" t="s">
        <v>39</v>
      </c>
      <c r="C57" s="120" t="s">
        <v>40</v>
      </c>
      <c r="D57" s="121" t="s">
        <v>41</v>
      </c>
      <c r="E57" s="120" t="s">
        <v>23</v>
      </c>
      <c r="F57" s="122">
        <v>0.67</v>
      </c>
      <c r="G57" s="125">
        <v>15.13</v>
      </c>
      <c r="H57" s="144">
        <f>F57*G57</f>
        <v>10.137100000000002</v>
      </c>
      <c r="I57" s="91"/>
      <c r="J57" s="107"/>
    </row>
    <row r="58" spans="1:10" ht="22.5">
      <c r="A58" s="94"/>
      <c r="B58" s="120" t="s">
        <v>39</v>
      </c>
      <c r="C58" s="120" t="s">
        <v>43</v>
      </c>
      <c r="D58" s="126" t="s">
        <v>44</v>
      </c>
      <c r="E58" s="120" t="s">
        <v>30</v>
      </c>
      <c r="F58" s="127">
        <v>1</v>
      </c>
      <c r="G58" s="123">
        <v>23.6</v>
      </c>
      <c r="H58" s="144">
        <f>F58*G58</f>
        <v>23.6</v>
      </c>
      <c r="I58" s="91"/>
      <c r="J58" s="107"/>
    </row>
    <row r="59" spans="1:10" ht="15.75" thickBot="1">
      <c r="A59" s="95"/>
      <c r="B59" s="151"/>
      <c r="C59" s="98"/>
      <c r="D59" s="99"/>
      <c r="E59" s="99"/>
      <c r="F59" s="99"/>
      <c r="G59" s="99"/>
      <c r="H59" s="145">
        <f>SUM(H50:H58)</f>
        <v>345.83510000000001</v>
      </c>
      <c r="I59" s="91"/>
    </row>
    <row r="60" spans="1:10" ht="15.75" thickBot="1">
      <c r="A60" s="35"/>
      <c r="B60" s="150"/>
      <c r="C60" s="150"/>
      <c r="D60" s="150"/>
      <c r="E60" s="150"/>
      <c r="F60" s="150"/>
      <c r="G60" s="150"/>
      <c r="H60" s="152"/>
    </row>
    <row r="61" spans="1:10" ht="36" customHeight="1">
      <c r="A61" s="102" t="s">
        <v>128</v>
      </c>
      <c r="B61" s="179" t="s">
        <v>107</v>
      </c>
      <c r="C61" s="179"/>
      <c r="D61" s="134" t="s">
        <v>88</v>
      </c>
      <c r="E61" s="135"/>
      <c r="F61" s="136"/>
      <c r="G61" s="137"/>
      <c r="H61" s="138"/>
    </row>
    <row r="62" spans="1:10" ht="22.5">
      <c r="A62" s="94"/>
      <c r="B62" s="139" t="s">
        <v>33</v>
      </c>
      <c r="C62" s="139" t="s">
        <v>34</v>
      </c>
      <c r="D62" s="140" t="s">
        <v>11</v>
      </c>
      <c r="E62" s="139" t="s">
        <v>12</v>
      </c>
      <c r="F62" s="141" t="s">
        <v>35</v>
      </c>
      <c r="G62" s="141" t="s">
        <v>36</v>
      </c>
      <c r="H62" s="142" t="s">
        <v>16</v>
      </c>
    </row>
    <row r="63" spans="1:10" ht="46.5" customHeight="1">
      <c r="A63" s="94"/>
      <c r="B63" s="120" t="s">
        <v>108</v>
      </c>
      <c r="C63" s="120" t="s">
        <v>146</v>
      </c>
      <c r="D63" s="103" t="s">
        <v>88</v>
      </c>
      <c r="E63" s="92" t="s">
        <v>23</v>
      </c>
      <c r="F63" s="100">
        <v>1</v>
      </c>
      <c r="G63" s="96" t="s">
        <v>145</v>
      </c>
      <c r="H63" s="143">
        <f t="shared" ref="H63" si="3">F63*G63</f>
        <v>671.67</v>
      </c>
    </row>
    <row r="64" spans="1:10" ht="19.5" customHeight="1" thickBot="1">
      <c r="A64" s="95"/>
      <c r="B64" s="151"/>
      <c r="C64" s="98"/>
      <c r="D64" s="99"/>
      <c r="E64" s="99"/>
      <c r="F64" s="99"/>
      <c r="G64" s="99"/>
      <c r="H64" s="145">
        <f>SUM(H63)</f>
        <v>671.67</v>
      </c>
    </row>
    <row r="65" spans="1:8" ht="15.75" thickBot="1">
      <c r="A65" s="35"/>
      <c r="B65" s="150"/>
      <c r="C65" s="150"/>
      <c r="D65" s="150"/>
      <c r="E65" s="150"/>
      <c r="F65" s="150"/>
      <c r="G65" s="150"/>
      <c r="H65" s="129"/>
    </row>
    <row r="66" spans="1:8" ht="30.75" customHeight="1">
      <c r="A66" s="102" t="s">
        <v>129</v>
      </c>
      <c r="B66" s="177" t="s">
        <v>138</v>
      </c>
      <c r="C66" s="178"/>
      <c r="D66" s="134" t="s">
        <v>135</v>
      </c>
      <c r="E66" s="135"/>
      <c r="F66" s="136"/>
      <c r="G66" s="137"/>
      <c r="H66" s="138"/>
    </row>
    <row r="67" spans="1:8" ht="22.5">
      <c r="A67" s="94"/>
      <c r="B67" s="139" t="s">
        <v>33</v>
      </c>
      <c r="C67" s="139" t="s">
        <v>34</v>
      </c>
      <c r="D67" s="140" t="s">
        <v>11</v>
      </c>
      <c r="E67" s="139" t="s">
        <v>12</v>
      </c>
      <c r="F67" s="141" t="s">
        <v>35</v>
      </c>
      <c r="G67" s="141" t="s">
        <v>36</v>
      </c>
      <c r="H67" s="142" t="s">
        <v>16</v>
      </c>
    </row>
    <row r="68" spans="1:8">
      <c r="A68" s="94"/>
      <c r="B68" s="120" t="s">
        <v>20</v>
      </c>
      <c r="C68" s="120" t="s">
        <v>143</v>
      </c>
      <c r="D68" s="103" t="s">
        <v>139</v>
      </c>
      <c r="E68" s="120" t="s">
        <v>30</v>
      </c>
      <c r="F68" s="100">
        <v>1</v>
      </c>
      <c r="G68" s="96" t="s">
        <v>140</v>
      </c>
      <c r="H68" s="143">
        <f t="shared" ref="H68" si="4">F68*G68</f>
        <v>200</v>
      </c>
    </row>
    <row r="69" spans="1:8">
      <c r="A69" s="94"/>
      <c r="B69" s="120" t="s">
        <v>20</v>
      </c>
      <c r="C69" s="120" t="s">
        <v>144</v>
      </c>
      <c r="D69" s="103" t="s">
        <v>141</v>
      </c>
      <c r="E69" s="92" t="s">
        <v>23</v>
      </c>
      <c r="F69" s="100">
        <v>1</v>
      </c>
      <c r="G69" s="96" t="s">
        <v>142</v>
      </c>
      <c r="H69" s="143">
        <f t="shared" ref="H69" si="5">F69*G69</f>
        <v>60.79</v>
      </c>
    </row>
    <row r="70" spans="1:8" ht="15.75" thickBot="1">
      <c r="A70" s="95"/>
      <c r="B70" s="151"/>
      <c r="C70" s="98"/>
      <c r="D70" s="99"/>
      <c r="E70" s="99"/>
      <c r="F70" s="99"/>
      <c r="G70" s="99"/>
      <c r="H70" s="145">
        <f>SUM(H68:H69)</f>
        <v>260.79000000000002</v>
      </c>
    </row>
    <row r="71" spans="1:8">
      <c r="A71" s="35"/>
      <c r="B71" s="150"/>
      <c r="C71" s="150"/>
      <c r="D71" s="150"/>
      <c r="E71" s="150"/>
      <c r="F71" s="150"/>
      <c r="G71" s="150"/>
      <c r="H71" s="129"/>
    </row>
    <row r="72" spans="1:8">
      <c r="B72" s="150"/>
      <c r="C72" s="150"/>
      <c r="D72" s="150"/>
      <c r="E72" s="150"/>
      <c r="F72" s="150"/>
      <c r="G72" s="150"/>
      <c r="H72" s="146"/>
    </row>
  </sheetData>
  <sheetProtection selectLockedCells="1" selectUnlockedCells="1"/>
  <mergeCells count="9">
    <mergeCell ref="B66:C66"/>
    <mergeCell ref="B61:C61"/>
    <mergeCell ref="B1:C1"/>
    <mergeCell ref="B11:C11"/>
    <mergeCell ref="B48:C48"/>
    <mergeCell ref="B37:C37"/>
    <mergeCell ref="B16:C16"/>
    <mergeCell ref="B22:C22"/>
    <mergeCell ref="B28:C28"/>
  </mergeCells>
  <conditionalFormatting sqref="H65:H72 B39:H42 H39:H47 B39:B45 B44:H45 B50:H59 B18:G19 H18:H36 B13:G13 B19:H19 B68:H70 B63:H64 B6:H8 B3:G8 H3:H15">
    <cfRule type="expression" dxfId="7" priority="89" stopIfTrue="1">
      <formula>AND(#REF!&lt;&gt;"COMPOSICAO",#REF!&lt;&gt;"INSUMO",#REF!&lt;&gt;"")</formula>
    </cfRule>
    <cfRule type="expression" dxfId="6" priority="90" stopIfTrue="1">
      <formula>AND(OR(#REF!="COMPOSICAO",#REF!="INSUMO",#REF!&lt;&gt;""),#REF!&lt;&gt;"")</formula>
    </cfRule>
  </conditionalFormatting>
  <conditionalFormatting sqref="B24:G25 H24:H26 H30:H35 B30:G34 C68:C69">
    <cfRule type="expression" dxfId="5" priority="25" stopIfTrue="1">
      <formula>AND(#REF!&lt;&gt;"COMPOSICAO",#REF!&lt;&gt;"INSUMO",#REF!&lt;&gt;"")</formula>
    </cfRule>
    <cfRule type="expression" dxfId="4" priority="26" stopIfTrue="1">
      <formula>AND(OR(#REF!="COMPOSICAO",#REF!="INSUMO",#REF!&lt;&gt;""),#REF!&lt;&gt;"")</formula>
    </cfRule>
  </conditionalFormatting>
  <conditionalFormatting sqref="B4:H4">
    <cfRule type="expression" dxfId="3" priority="19" stopIfTrue="1">
      <formula>AND(#REF!&lt;&gt;"COMPOSICAO",#REF!&lt;&gt;"INSUMO",#REF!&lt;&gt;"")</formula>
    </cfRule>
    <cfRule type="expression" dxfId="2" priority="20" stopIfTrue="1">
      <formula>AND(OR(#REF!="COMPOSICAO",#REF!="INSUMO",#REF!&lt;&gt;""),#REF!&lt;&gt;"")</formula>
    </cfRule>
  </conditionalFormatting>
  <conditionalFormatting sqref="B19:H19 B44:H44 B57:H57">
    <cfRule type="expression" dxfId="1" priority="13" stopIfTrue="1">
      <formula>AND(#REF!&lt;&gt;"COMPOSICAO",#REF!&lt;&gt;"INSUMO",#REF!&lt;&gt;"")</formula>
    </cfRule>
    <cfRule type="expression" dxfId="0" priority="14" stopIfTrue="1">
      <formula>AND(OR(#REF!="COMPOSICAO",#REF!="INSUMO",#REF!&lt;&gt;""),#REF!&lt;&gt;"")</formula>
    </cfRule>
  </conditionalFormatting>
  <printOptions horizontalCentered="1" verticalCentered="1"/>
  <pageMargins left="0.51181102362204722" right="0.51181102362204722" top="0.78740157480314965" bottom="0.78740157480314965" header="0.51181102362204722" footer="0.51181102362204722"/>
  <pageSetup paperSize="9" scale="70" firstPageNumber="0" orientation="landscape" horizontalDpi="300" verticalDpi="300" r:id="rId1"/>
  <headerFooter alignWithMargins="0"/>
  <rowBreaks count="2" manualBreakCount="2">
    <brk id="21" max="16383" man="1"/>
    <brk id="4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9"/>
  </sheetPr>
  <dimension ref="A1:U42"/>
  <sheetViews>
    <sheetView showGridLines="0" showZeros="0" view="pageBreakPreview" zoomScaleNormal="90" zoomScaleSheetLayoutView="100" workbookViewId="0">
      <selection activeCell="B42" sqref="B1:J42"/>
    </sheetView>
  </sheetViews>
  <sheetFormatPr defaultColWidth="9.28515625" defaultRowHeight="12.75"/>
  <cols>
    <col min="1" max="1" width="2.28515625" style="37" customWidth="1"/>
    <col min="2" max="2" width="24.28515625" style="37" customWidth="1"/>
    <col min="3" max="8" width="3.85546875" style="37" customWidth="1"/>
    <col min="9" max="9" width="24.5703125" style="37" customWidth="1"/>
    <col min="10" max="10" width="18.28515625" style="37" customWidth="1"/>
    <col min="11" max="16384" width="9.28515625" style="37"/>
  </cols>
  <sheetData>
    <row r="1" spans="1:21" ht="34.5" customHeight="1">
      <c r="A1" s="38"/>
      <c r="B1" s="38"/>
      <c r="C1" s="39"/>
      <c r="D1" s="39"/>
      <c r="E1" s="39"/>
      <c r="F1" s="39"/>
      <c r="G1" s="39"/>
      <c r="H1" s="39"/>
      <c r="I1" s="39"/>
      <c r="J1" s="40"/>
    </row>
    <row r="2" spans="1:21" ht="50.25" customHeight="1">
      <c r="A2" s="41"/>
      <c r="B2" s="182" t="s">
        <v>48</v>
      </c>
      <c r="C2" s="182"/>
      <c r="D2" s="182"/>
      <c r="E2" s="182"/>
      <c r="F2" s="182"/>
      <c r="G2" s="182"/>
      <c r="H2" s="182"/>
      <c r="I2" s="182"/>
      <c r="J2" s="182"/>
    </row>
    <row r="3" spans="1:21">
      <c r="A3" s="41"/>
      <c r="B3" s="42"/>
      <c r="C3" s="43"/>
      <c r="D3" s="43"/>
      <c r="E3" s="43"/>
      <c r="F3" s="43"/>
      <c r="G3" s="43"/>
      <c r="H3" s="43"/>
      <c r="I3" s="43"/>
      <c r="J3" s="44"/>
      <c r="K3" s="45"/>
      <c r="L3" s="46"/>
      <c r="M3" s="46"/>
      <c r="N3" s="46"/>
      <c r="O3" s="46"/>
      <c r="P3" s="46"/>
      <c r="Q3" s="46"/>
      <c r="R3" s="46"/>
      <c r="S3" s="46"/>
      <c r="T3" s="47"/>
      <c r="U3" s="47"/>
    </row>
    <row r="4" spans="1:21">
      <c r="A4" s="41"/>
      <c r="B4" s="183" t="s">
        <v>80</v>
      </c>
      <c r="C4" s="183"/>
      <c r="D4" s="183"/>
      <c r="E4" s="183"/>
      <c r="F4" s="183"/>
      <c r="G4" s="183"/>
      <c r="H4" s="183"/>
      <c r="I4" s="183"/>
      <c r="J4" s="183"/>
      <c r="K4" s="45"/>
      <c r="L4" s="46"/>
      <c r="M4" s="46"/>
      <c r="N4" s="46"/>
      <c r="O4" s="46"/>
      <c r="P4" s="46"/>
      <c r="Q4" s="46"/>
      <c r="R4" s="46"/>
      <c r="S4" s="46"/>
      <c r="T4" s="47"/>
      <c r="U4" s="47"/>
    </row>
    <row r="5" spans="1:21">
      <c r="A5" s="41"/>
      <c r="B5" s="183"/>
      <c r="C5" s="183"/>
      <c r="D5" s="183"/>
      <c r="E5" s="183"/>
      <c r="F5" s="183"/>
      <c r="G5" s="183"/>
      <c r="H5" s="183"/>
      <c r="I5" s="183"/>
      <c r="J5" s="183"/>
      <c r="K5" s="45"/>
      <c r="L5" s="46"/>
      <c r="M5" s="46"/>
      <c r="N5" s="46"/>
      <c r="O5" s="46"/>
      <c r="P5" s="46"/>
      <c r="Q5" s="46"/>
      <c r="R5" s="46"/>
      <c r="S5" s="46"/>
      <c r="T5" s="47"/>
      <c r="U5" s="47"/>
    </row>
    <row r="6" spans="1:21">
      <c r="A6" s="41"/>
      <c r="B6" s="48" t="s">
        <v>49</v>
      </c>
      <c r="C6" s="49"/>
      <c r="D6" s="49"/>
      <c r="E6" s="49"/>
      <c r="F6" s="49"/>
      <c r="G6" s="49"/>
      <c r="H6" s="49"/>
      <c r="I6" s="49"/>
      <c r="J6" s="50"/>
      <c r="K6" s="45"/>
      <c r="L6" s="46"/>
      <c r="M6" s="46"/>
      <c r="N6" s="46"/>
      <c r="O6" s="46"/>
      <c r="P6" s="46"/>
      <c r="Q6" s="46"/>
      <c r="R6" s="46"/>
      <c r="S6" s="46"/>
      <c r="T6" s="47"/>
      <c r="U6" s="47"/>
    </row>
    <row r="7" spans="1:21">
      <c r="A7" s="41"/>
      <c r="B7" s="51" t="s">
        <v>50</v>
      </c>
      <c r="C7" s="52"/>
      <c r="D7" s="52"/>
      <c r="E7" s="52"/>
      <c r="F7" s="52"/>
      <c r="G7" s="52"/>
      <c r="H7" s="52"/>
      <c r="I7" s="52"/>
      <c r="J7" s="53"/>
      <c r="K7" s="45"/>
      <c r="L7" s="46"/>
      <c r="M7" s="46"/>
      <c r="N7" s="46"/>
      <c r="O7" s="46"/>
      <c r="P7" s="46"/>
      <c r="Q7" s="46"/>
      <c r="R7" s="46"/>
      <c r="S7" s="46"/>
      <c r="T7" s="47"/>
      <c r="U7" s="47"/>
    </row>
    <row r="8" spans="1:21">
      <c r="A8" s="41"/>
      <c r="B8" s="54" t="s">
        <v>51</v>
      </c>
      <c r="C8" s="55"/>
      <c r="D8" s="55"/>
      <c r="E8" s="55"/>
      <c r="F8" s="55"/>
      <c r="G8" s="55"/>
      <c r="H8" s="55"/>
      <c r="I8" s="55"/>
      <c r="J8" s="56"/>
      <c r="K8" s="45"/>
      <c r="L8" s="46"/>
      <c r="M8" s="46"/>
      <c r="N8" s="46"/>
      <c r="O8" s="46"/>
      <c r="P8" s="46"/>
      <c r="Q8" s="46"/>
      <c r="R8" s="46"/>
      <c r="S8" s="46"/>
      <c r="T8" s="47"/>
      <c r="U8" s="47"/>
    </row>
    <row r="9" spans="1:21">
      <c r="A9" s="41"/>
      <c r="B9" s="51" t="s">
        <v>52</v>
      </c>
      <c r="C9" s="52"/>
      <c r="D9" s="52"/>
      <c r="E9" s="52"/>
      <c r="F9" s="57"/>
      <c r="G9" s="57"/>
      <c r="H9" s="57"/>
      <c r="I9" s="57"/>
      <c r="J9" s="53"/>
      <c r="K9" s="45"/>
      <c r="L9" s="46"/>
      <c r="M9" s="46"/>
      <c r="N9" s="46"/>
      <c r="O9" s="46"/>
      <c r="P9" s="46"/>
      <c r="Q9" s="46"/>
      <c r="R9" s="46"/>
      <c r="S9" s="46"/>
      <c r="T9" s="47"/>
      <c r="U9" s="47"/>
    </row>
    <row r="10" spans="1:21">
      <c r="A10" s="41"/>
      <c r="B10" s="54" t="s">
        <v>81</v>
      </c>
      <c r="C10" s="58"/>
      <c r="D10" s="58"/>
      <c r="E10" s="58"/>
      <c r="F10" s="58"/>
      <c r="G10" s="58"/>
      <c r="H10" s="58"/>
      <c r="I10" s="58"/>
      <c r="J10" s="59"/>
      <c r="K10" s="45"/>
      <c r="L10" s="46"/>
      <c r="M10" s="46"/>
      <c r="N10" s="46"/>
      <c r="O10" s="46"/>
      <c r="P10" s="46"/>
      <c r="Q10" s="46"/>
      <c r="R10" s="46"/>
      <c r="S10" s="46"/>
      <c r="T10" s="47"/>
      <c r="U10" s="47"/>
    </row>
    <row r="11" spans="1:21">
      <c r="A11" s="41"/>
      <c r="B11" s="51" t="s">
        <v>53</v>
      </c>
      <c r="C11" s="60"/>
      <c r="D11" s="60"/>
      <c r="E11" s="60"/>
      <c r="F11" s="60"/>
      <c r="G11" s="60"/>
      <c r="H11" s="60"/>
      <c r="I11" s="60"/>
      <c r="J11" s="61" t="s">
        <v>54</v>
      </c>
      <c r="K11" s="45"/>
      <c r="L11" s="46"/>
      <c r="M11" s="46"/>
      <c r="N11" s="46"/>
      <c r="O11" s="46"/>
      <c r="P11" s="46"/>
      <c r="Q11" s="46"/>
      <c r="R11" s="46"/>
      <c r="S11" s="46"/>
      <c r="T11" s="47"/>
      <c r="U11" s="47"/>
    </row>
    <row r="12" spans="1:21">
      <c r="A12" s="41"/>
      <c r="B12" s="54" t="s">
        <v>55</v>
      </c>
      <c r="C12" s="55"/>
      <c r="D12" s="55"/>
      <c r="E12" s="55"/>
      <c r="F12" s="55"/>
      <c r="G12" s="55"/>
      <c r="H12" s="55"/>
      <c r="I12" s="55"/>
      <c r="J12" s="56" t="str">
        <f>[12]PLANILHA!N11</f>
        <v>MG</v>
      </c>
      <c r="K12" s="45"/>
      <c r="L12" s="46"/>
      <c r="M12" s="46"/>
      <c r="N12" s="46"/>
      <c r="O12" s="46"/>
      <c r="P12" s="46"/>
      <c r="Q12" s="46"/>
      <c r="R12" s="46"/>
      <c r="S12" s="46"/>
      <c r="T12" s="47"/>
      <c r="U12" s="47"/>
    </row>
    <row r="13" spans="1:21">
      <c r="A13" s="41"/>
      <c r="B13" s="54"/>
      <c r="C13" s="55"/>
      <c r="D13" s="55"/>
      <c r="E13" s="55"/>
      <c r="F13" s="55"/>
      <c r="G13" s="55"/>
      <c r="H13" s="55"/>
      <c r="I13" s="55"/>
      <c r="J13" s="56"/>
      <c r="K13" s="45"/>
      <c r="L13" s="46"/>
      <c r="M13" s="46"/>
      <c r="N13" s="46"/>
      <c r="O13" s="46"/>
      <c r="P13" s="46"/>
      <c r="Q13" s="46"/>
      <c r="R13" s="46"/>
      <c r="S13" s="46"/>
      <c r="T13" s="47"/>
      <c r="U13" s="47"/>
    </row>
    <row r="14" spans="1:21">
      <c r="A14" s="41"/>
      <c r="B14" s="41"/>
      <c r="C14" s="60"/>
      <c r="D14" s="60"/>
      <c r="E14" s="60"/>
      <c r="F14" s="60"/>
      <c r="G14" s="60"/>
      <c r="H14" s="60"/>
      <c r="I14" s="60"/>
      <c r="J14" s="61"/>
      <c r="K14" s="45"/>
      <c r="L14" s="46"/>
      <c r="M14" s="46"/>
      <c r="N14" s="46"/>
      <c r="O14" s="46"/>
      <c r="P14" s="46"/>
      <c r="Q14" s="46"/>
      <c r="R14" s="46"/>
      <c r="S14" s="46"/>
      <c r="T14" s="47"/>
      <c r="U14" s="47"/>
    </row>
    <row r="15" spans="1:21" ht="12.75" customHeight="1">
      <c r="A15" s="41"/>
      <c r="B15" s="184" t="s">
        <v>56</v>
      </c>
      <c r="C15" s="184"/>
      <c r="D15" s="184"/>
      <c r="E15" s="184"/>
      <c r="F15" s="184"/>
      <c r="G15" s="184"/>
      <c r="H15" s="184"/>
      <c r="I15" s="184"/>
      <c r="J15" s="184"/>
      <c r="K15" s="45"/>
      <c r="L15" s="46"/>
      <c r="M15" s="46"/>
      <c r="N15" s="46"/>
      <c r="O15" s="46"/>
      <c r="P15" s="46"/>
      <c r="Q15" s="46"/>
      <c r="R15" s="46"/>
      <c r="S15" s="46"/>
      <c r="T15" s="47"/>
      <c r="U15" s="47"/>
    </row>
    <row r="16" spans="1:21" ht="12.75" customHeight="1">
      <c r="A16" s="41"/>
      <c r="B16" s="62" t="s">
        <v>57</v>
      </c>
      <c r="C16" s="185" t="s">
        <v>58</v>
      </c>
      <c r="D16" s="185"/>
      <c r="E16" s="185"/>
      <c r="F16" s="185"/>
      <c r="G16" s="185"/>
      <c r="H16" s="185"/>
      <c r="I16" s="186" t="s">
        <v>59</v>
      </c>
      <c r="J16" s="186"/>
      <c r="K16" s="45"/>
      <c r="L16" s="46"/>
      <c r="M16" s="46"/>
      <c r="N16" s="46"/>
      <c r="O16" s="46"/>
      <c r="P16" s="46"/>
      <c r="Q16" s="46"/>
      <c r="R16" s="46"/>
      <c r="S16" s="46"/>
      <c r="T16" s="47"/>
      <c r="U16" s="47"/>
    </row>
    <row r="17" spans="1:21">
      <c r="A17" s="41"/>
      <c r="B17" s="63"/>
      <c r="C17" s="185"/>
      <c r="D17" s="185"/>
      <c r="E17" s="185"/>
      <c r="F17" s="185"/>
      <c r="G17" s="185"/>
      <c r="H17" s="185"/>
      <c r="I17" s="186"/>
      <c r="J17" s="186"/>
      <c r="K17" s="45"/>
      <c r="L17" s="46"/>
      <c r="M17" s="46"/>
      <c r="N17" s="46"/>
      <c r="O17" s="46"/>
      <c r="P17" s="64"/>
      <c r="Q17" s="46"/>
      <c r="R17" s="46"/>
      <c r="S17" s="46"/>
      <c r="T17" s="47"/>
      <c r="U17" s="47"/>
    </row>
    <row r="18" spans="1:21" ht="12.75" customHeight="1">
      <c r="A18" s="41"/>
      <c r="B18" s="65" t="s">
        <v>60</v>
      </c>
      <c r="C18" s="66" t="s">
        <v>61</v>
      </c>
      <c r="D18" s="187">
        <v>3.7999999999999999E-2</v>
      </c>
      <c r="E18" s="187"/>
      <c r="F18" s="67" t="s">
        <v>62</v>
      </c>
      <c r="G18" s="188">
        <v>4.6699999999999998E-2</v>
      </c>
      <c r="H18" s="188"/>
      <c r="I18" s="68" t="s">
        <v>60</v>
      </c>
      <c r="J18" s="69">
        <v>4.0500000000000001E-2</v>
      </c>
      <c r="K18" s="45"/>
      <c r="L18" s="46"/>
      <c r="M18" s="46"/>
      <c r="N18" s="46"/>
      <c r="O18" s="46"/>
      <c r="P18" s="64">
        <v>4.2000000000000003E-2</v>
      </c>
      <c r="Q18" s="64">
        <v>3.7999999999999999E-2</v>
      </c>
      <c r="R18" s="46"/>
      <c r="S18" s="46"/>
      <c r="T18" s="47"/>
      <c r="U18" s="47"/>
    </row>
    <row r="19" spans="1:21" ht="12.75" customHeight="1">
      <c r="A19" s="41"/>
      <c r="B19" s="70" t="s">
        <v>63</v>
      </c>
      <c r="C19" s="71" t="s">
        <v>61</v>
      </c>
      <c r="D19" s="189">
        <v>3.2000000000000002E-3</v>
      </c>
      <c r="E19" s="189"/>
      <c r="F19" s="72" t="s">
        <v>62</v>
      </c>
      <c r="G19" s="190">
        <v>7.4000000000000003E-3</v>
      </c>
      <c r="H19" s="190"/>
      <c r="I19" s="73" t="s">
        <v>63</v>
      </c>
      <c r="J19" s="69">
        <v>3.2000000000000002E-3</v>
      </c>
      <c r="K19" s="45"/>
      <c r="L19" s="46"/>
      <c r="M19" s="46"/>
      <c r="N19" s="46"/>
      <c r="O19" s="46"/>
      <c r="P19" s="64">
        <v>3.8E-3</v>
      </c>
      <c r="Q19" s="64">
        <v>3.8E-3</v>
      </c>
      <c r="R19" s="46"/>
      <c r="S19" s="46"/>
      <c r="T19" s="47"/>
      <c r="U19" s="47"/>
    </row>
    <row r="20" spans="1:21" ht="12.75" customHeight="1">
      <c r="A20" s="41"/>
      <c r="B20" s="70" t="s">
        <v>64</v>
      </c>
      <c r="C20" s="71" t="s">
        <v>61</v>
      </c>
      <c r="D20" s="189">
        <v>5.0000000000000001E-3</v>
      </c>
      <c r="E20" s="189"/>
      <c r="F20" s="72" t="s">
        <v>62</v>
      </c>
      <c r="G20" s="190">
        <v>9.7000000000000003E-3</v>
      </c>
      <c r="H20" s="190"/>
      <c r="I20" s="73" t="s">
        <v>64</v>
      </c>
      <c r="J20" s="69">
        <v>5.0000000000000001E-3</v>
      </c>
      <c r="K20" s="45"/>
      <c r="L20" s="46"/>
      <c r="M20" s="46"/>
      <c r="N20" s="46"/>
      <c r="O20" s="46"/>
      <c r="P20" s="64">
        <v>5.4000000000000003E-3</v>
      </c>
      <c r="Q20" s="64">
        <v>5.4000000000000003E-3</v>
      </c>
      <c r="R20" s="46"/>
      <c r="S20" s="46"/>
      <c r="T20" s="47"/>
      <c r="U20" s="47"/>
    </row>
    <row r="21" spans="1:21" ht="12.75" customHeight="1">
      <c r="A21" s="41"/>
      <c r="B21" s="70" t="s">
        <v>65</v>
      </c>
      <c r="C21" s="71" t="s">
        <v>61</v>
      </c>
      <c r="D21" s="189">
        <v>1.0200000000000001E-2</v>
      </c>
      <c r="E21" s="189"/>
      <c r="F21" s="72" t="s">
        <v>62</v>
      </c>
      <c r="G21" s="190">
        <v>1.21E-2</v>
      </c>
      <c r="H21" s="190"/>
      <c r="I21" s="73" t="s">
        <v>65</v>
      </c>
      <c r="J21" s="69">
        <v>1.0800000000000001E-2</v>
      </c>
      <c r="K21" s="45"/>
      <c r="L21" s="46"/>
      <c r="M21" s="46"/>
      <c r="N21" s="46"/>
      <c r="O21" s="46"/>
      <c r="P21" s="64">
        <v>1.0800000000000001E-2</v>
      </c>
      <c r="Q21" s="64">
        <v>1.0500000000000001E-2</v>
      </c>
      <c r="R21" s="46"/>
      <c r="S21" s="46"/>
      <c r="T21" s="47"/>
      <c r="U21" s="47"/>
    </row>
    <row r="22" spans="1:21" ht="12.75" customHeight="1">
      <c r="A22" s="41"/>
      <c r="B22" s="70" t="s">
        <v>66</v>
      </c>
      <c r="C22" s="71" t="s">
        <v>61</v>
      </c>
      <c r="D22" s="189">
        <v>6.6400000000000001E-2</v>
      </c>
      <c r="E22" s="189"/>
      <c r="F22" s="72" t="s">
        <v>62</v>
      </c>
      <c r="G22" s="190">
        <v>8.6900000000000005E-2</v>
      </c>
      <c r="H22" s="190"/>
      <c r="I22" s="73" t="s">
        <v>66</v>
      </c>
      <c r="J22" s="69">
        <v>6.6500000000000004E-2</v>
      </c>
      <c r="K22" s="45"/>
      <c r="L22" s="46"/>
      <c r="M22" s="46"/>
      <c r="N22" s="46"/>
      <c r="O22" s="46"/>
      <c r="P22" s="64">
        <v>6.8000000000000005E-2</v>
      </c>
      <c r="Q22" s="64">
        <v>6.6400000000000001E-2</v>
      </c>
      <c r="R22" s="46"/>
      <c r="S22" s="46"/>
      <c r="T22" s="47"/>
      <c r="U22" s="47"/>
    </row>
    <row r="23" spans="1:21" ht="12.75" customHeight="1">
      <c r="A23" s="41"/>
      <c r="B23" s="74" t="s">
        <v>67</v>
      </c>
      <c r="C23" s="71" t="s">
        <v>61</v>
      </c>
      <c r="D23" s="189">
        <v>5.6500000000000002E-2</v>
      </c>
      <c r="E23" s="189"/>
      <c r="F23" s="72" t="s">
        <v>62</v>
      </c>
      <c r="G23" s="190">
        <v>8.6499999999999994E-2</v>
      </c>
      <c r="H23" s="190"/>
      <c r="I23" s="75" t="s">
        <v>68</v>
      </c>
      <c r="J23" s="69">
        <v>8.6499999999999994E-2</v>
      </c>
      <c r="K23" s="45"/>
      <c r="L23" s="46"/>
      <c r="M23" s="46"/>
      <c r="N23" s="46"/>
      <c r="O23" s="46"/>
      <c r="P23" s="64">
        <v>8.6499999999999994E-2</v>
      </c>
      <c r="Q23" s="64">
        <v>5.6500000000000002E-2</v>
      </c>
      <c r="R23" s="46"/>
      <c r="T23" s="47"/>
      <c r="U23" s="47"/>
    </row>
    <row r="24" spans="1:21" ht="12.75" customHeight="1">
      <c r="A24" s="41"/>
      <c r="B24" s="76" t="s">
        <v>69</v>
      </c>
      <c r="C24" s="77"/>
      <c r="D24" s="191">
        <v>0</v>
      </c>
      <c r="E24" s="191"/>
      <c r="F24" s="78" t="s">
        <v>70</v>
      </c>
      <c r="G24" s="192">
        <v>4.4999999999999998E-2</v>
      </c>
      <c r="H24" s="192"/>
      <c r="I24" s="79" t="s">
        <v>69</v>
      </c>
      <c r="J24" s="69">
        <v>4.4999999999999998E-2</v>
      </c>
      <c r="K24" s="45"/>
      <c r="L24" s="46">
        <f>IF(OR(J24=0,J24=0.045),0,1)</f>
        <v>0</v>
      </c>
      <c r="M24" s="46"/>
      <c r="N24" s="46"/>
      <c r="O24" s="46"/>
      <c r="P24" s="64">
        <v>4.4999999999999998E-2</v>
      </c>
      <c r="Q24" s="64">
        <v>0</v>
      </c>
      <c r="R24" s="46"/>
      <c r="S24" s="46"/>
      <c r="T24" s="47"/>
      <c r="U24" s="47"/>
    </row>
    <row r="25" spans="1:21" ht="12.75" customHeight="1">
      <c r="A25" s="41"/>
      <c r="B25" s="193" t="s">
        <v>71</v>
      </c>
      <c r="C25" s="193"/>
      <c r="D25" s="193"/>
      <c r="E25" s="193"/>
      <c r="F25" s="193"/>
      <c r="G25" s="193"/>
      <c r="H25" s="193"/>
      <c r="I25" s="193"/>
      <c r="J25" s="193"/>
      <c r="K25" s="45"/>
      <c r="L25" s="46"/>
      <c r="M25" s="46"/>
      <c r="N25" s="46"/>
      <c r="O25" s="46"/>
      <c r="P25" s="46"/>
      <c r="Q25" s="46"/>
      <c r="R25" s="46"/>
      <c r="S25" s="46"/>
      <c r="T25" s="47"/>
      <c r="U25" s="47"/>
    </row>
    <row r="26" spans="1:21" ht="12.75" customHeight="1">
      <c r="A26" s="41"/>
      <c r="B26" s="65" t="s">
        <v>60</v>
      </c>
      <c r="C26" s="194" t="str">
        <f>IF(J18&gt;G18,"Incidência maior que a permitida",IF(J18&lt;D18,"Incidência menor que a permitida","ok"))</f>
        <v>ok</v>
      </c>
      <c r="D26" s="194"/>
      <c r="E26" s="194"/>
      <c r="F26" s="194"/>
      <c r="G26" s="194"/>
      <c r="H26" s="194"/>
      <c r="I26" s="194"/>
      <c r="J26" s="194"/>
      <c r="K26" s="45"/>
      <c r="L26" s="46"/>
      <c r="M26" s="46"/>
      <c r="N26" s="46"/>
      <c r="O26" s="46"/>
      <c r="P26" s="46"/>
      <c r="Q26" s="46"/>
      <c r="R26" s="46"/>
      <c r="S26" s="46"/>
      <c r="T26" s="47"/>
      <c r="U26" s="47"/>
    </row>
    <row r="27" spans="1:21" ht="12.75" customHeight="1">
      <c r="A27" s="41"/>
      <c r="B27" s="70" t="s">
        <v>63</v>
      </c>
      <c r="C27" s="195" t="str">
        <f>IF(J19&gt;G19,"Incidência maior que a permitida",IF(J19&lt;0,"Incidência menor que a permitida","ok"))</f>
        <v>ok</v>
      </c>
      <c r="D27" s="195"/>
      <c r="E27" s="195"/>
      <c r="F27" s="195"/>
      <c r="G27" s="195"/>
      <c r="H27" s="195"/>
      <c r="I27" s="195"/>
      <c r="J27" s="195"/>
      <c r="K27" s="45"/>
      <c r="L27" s="46" t="s">
        <v>72</v>
      </c>
      <c r="M27" s="46" t="s">
        <v>73</v>
      </c>
      <c r="N27" s="46"/>
      <c r="O27" s="46"/>
      <c r="P27" s="46"/>
      <c r="Q27" s="46"/>
      <c r="R27" s="46"/>
      <c r="S27" s="46"/>
      <c r="T27" s="47"/>
      <c r="U27" s="47"/>
    </row>
    <row r="28" spans="1:21" ht="12.75" customHeight="1">
      <c r="A28" s="41"/>
      <c r="B28" s="70" t="s">
        <v>64</v>
      </c>
      <c r="C28" s="195" t="str">
        <f>IF(J20&gt;G20,"Incidência maior que a permitida",IF(J20&lt;0,"Incidência menor que a permitida","ok"))</f>
        <v>ok</v>
      </c>
      <c r="D28" s="195"/>
      <c r="E28" s="195"/>
      <c r="F28" s="195"/>
      <c r="G28" s="195"/>
      <c r="H28" s="195"/>
      <c r="I28" s="195"/>
      <c r="J28" s="195"/>
      <c r="K28" s="45"/>
      <c r="L28" s="46">
        <v>0.25600000000000001</v>
      </c>
      <c r="M28" s="46">
        <v>0.30659999999999998</v>
      </c>
      <c r="N28" s="46"/>
      <c r="O28" s="46"/>
      <c r="P28" s="46"/>
      <c r="Q28" s="46"/>
      <c r="R28" s="46"/>
      <c r="S28" s="46"/>
      <c r="T28" s="47"/>
      <c r="U28" s="47"/>
    </row>
    <row r="29" spans="1:21" ht="12.75" customHeight="1">
      <c r="A29" s="41"/>
      <c r="B29" s="70" t="s">
        <v>65</v>
      </c>
      <c r="C29" s="195" t="str">
        <f>IF(J21&gt;G21,"Incidência maior que a permitida",IF(J21&lt;D21,"Incidência menor que a permitida","ok"))</f>
        <v>ok</v>
      </c>
      <c r="D29" s="195"/>
      <c r="E29" s="195"/>
      <c r="F29" s="195"/>
      <c r="G29" s="195"/>
      <c r="H29" s="195"/>
      <c r="I29" s="195"/>
      <c r="J29" s="195"/>
      <c r="K29" s="45"/>
      <c r="L29" s="46">
        <v>0.19600000000000001</v>
      </c>
      <c r="M29" s="46">
        <v>0.24229999999999999</v>
      </c>
      <c r="N29" s="46"/>
      <c r="O29" s="46"/>
      <c r="P29" s="46"/>
      <c r="Q29" s="46"/>
      <c r="R29" s="46"/>
      <c r="S29" s="46"/>
      <c r="T29" s="47"/>
      <c r="U29" s="47"/>
    </row>
    <row r="30" spans="1:21" ht="12.75" customHeight="1">
      <c r="A30" s="41"/>
      <c r="B30" s="70" t="s">
        <v>66</v>
      </c>
      <c r="C30" s="195" t="str">
        <f>IF(J22&gt;G22,"Incidência maior que a permitida",IF(J22&lt;D22,"Incidência menor que a permitida","ok"))</f>
        <v>ok</v>
      </c>
      <c r="D30" s="195"/>
      <c r="E30" s="195"/>
      <c r="F30" s="195"/>
      <c r="G30" s="195"/>
      <c r="H30" s="195"/>
      <c r="I30" s="195"/>
      <c r="J30" s="195"/>
      <c r="K30" s="45"/>
      <c r="L30" s="46"/>
      <c r="M30" s="46"/>
      <c r="N30" s="46"/>
      <c r="O30" s="46"/>
      <c r="P30" s="46"/>
      <c r="Q30" s="46"/>
      <c r="R30" s="46"/>
      <c r="S30" s="46"/>
      <c r="T30" s="47"/>
      <c r="U30" s="47"/>
    </row>
    <row r="31" spans="1:21" ht="12.75" customHeight="1">
      <c r="A31" s="41"/>
      <c r="B31" s="74" t="s">
        <v>67</v>
      </c>
      <c r="C31" s="198" t="str">
        <f>IF(J23&gt;G23,"Incidência maior que a permitida",IF(J23&lt;D23,"Incidência menor que a permitida","ok"))</f>
        <v>ok</v>
      </c>
      <c r="D31" s="198"/>
      <c r="E31" s="198"/>
      <c r="F31" s="198"/>
      <c r="G31" s="198"/>
      <c r="H31" s="198"/>
      <c r="I31" s="198"/>
      <c r="J31" s="198"/>
      <c r="K31" s="45"/>
      <c r="L31" s="46"/>
      <c r="M31" s="46"/>
      <c r="N31" s="46"/>
      <c r="O31" s="46"/>
      <c r="P31" s="46"/>
      <c r="Q31" s="46"/>
      <c r="R31" s="46"/>
      <c r="S31" s="46"/>
      <c r="T31" s="47"/>
      <c r="U31" s="47"/>
    </row>
    <row r="32" spans="1:21" ht="12.75" customHeight="1">
      <c r="A32" s="41"/>
      <c r="B32" s="76" t="s">
        <v>69</v>
      </c>
      <c r="C32" s="198" t="str">
        <f>IF(J24=D24,"ok",IF(J24=G24,"ok","Incidência não permitida"))</f>
        <v>ok</v>
      </c>
      <c r="D32" s="198"/>
      <c r="E32" s="198"/>
      <c r="F32" s="198"/>
      <c r="G32" s="198"/>
      <c r="H32" s="198"/>
      <c r="I32" s="198"/>
      <c r="J32" s="198"/>
      <c r="K32" s="45"/>
      <c r="L32" s="46"/>
      <c r="M32" s="46"/>
      <c r="N32" s="46"/>
      <c r="O32" s="46"/>
      <c r="P32" s="46"/>
      <c r="Q32" s="46"/>
      <c r="R32" s="46"/>
      <c r="S32" s="46"/>
      <c r="T32" s="47"/>
      <c r="U32" s="47"/>
    </row>
    <row r="33" spans="1:21" ht="12.75" customHeight="1">
      <c r="A33" s="41"/>
      <c r="B33" s="80" t="s">
        <v>74</v>
      </c>
      <c r="C33" s="199" t="s">
        <v>75</v>
      </c>
      <c r="D33" s="199"/>
      <c r="E33" s="199"/>
      <c r="F33" s="199"/>
      <c r="G33" s="199"/>
      <c r="H33" s="199"/>
      <c r="I33" s="199"/>
      <c r="J33" s="81">
        <f>ROUND(((1+J18+J19+J20)*(1+J21)*(1+J22)/(1-(J23+J24))-1),4)</f>
        <v>0.30170000000000002</v>
      </c>
      <c r="K33" s="45"/>
      <c r="L33" s="46"/>
      <c r="M33" s="46"/>
      <c r="N33" s="46"/>
      <c r="O33" s="46"/>
      <c r="P33" s="46"/>
      <c r="Q33" s="46"/>
      <c r="R33" s="46"/>
      <c r="S33" s="46"/>
      <c r="T33" s="47"/>
      <c r="U33" s="47"/>
    </row>
    <row r="34" spans="1:21" ht="12.75" customHeight="1">
      <c r="A34" s="41"/>
      <c r="B34" s="41"/>
      <c r="C34" s="200" t="str">
        <f>IF(J24=0.045,IF(AND(J33&gt;=L28,J33&lt;=M28),L27,M27),IF(AND(J33&gt;=L29,J33&lt;=M29),L27,M27))</f>
        <v>BDI ADMISSÍVEL</v>
      </c>
      <c r="D34" s="200"/>
      <c r="E34" s="200"/>
      <c r="F34" s="200"/>
      <c r="G34" s="200"/>
      <c r="H34" s="200"/>
      <c r="I34" s="200"/>
      <c r="J34" s="200"/>
      <c r="K34" s="45"/>
      <c r="L34" s="46"/>
      <c r="M34" s="46"/>
      <c r="N34" s="46"/>
      <c r="O34" s="46"/>
      <c r="P34" s="46"/>
      <c r="Q34" s="46"/>
      <c r="R34" s="46"/>
      <c r="S34" s="46"/>
      <c r="T34" s="47"/>
      <c r="U34" s="47"/>
    </row>
    <row r="35" spans="1:21">
      <c r="A35" s="41"/>
      <c r="B35" s="41"/>
      <c r="C35" s="60"/>
      <c r="D35" s="60"/>
      <c r="E35" s="60"/>
      <c r="F35" s="60"/>
      <c r="G35" s="60"/>
      <c r="H35" s="60"/>
      <c r="I35" s="60"/>
      <c r="J35" s="61"/>
      <c r="L35" s="46"/>
      <c r="M35" s="46"/>
      <c r="N35" s="46"/>
      <c r="O35" s="46"/>
      <c r="P35" s="46"/>
      <c r="Q35" s="46"/>
      <c r="R35" s="46"/>
      <c r="S35" s="46"/>
    </row>
    <row r="36" spans="1:21">
      <c r="A36" s="41"/>
      <c r="B36" s="41"/>
      <c r="C36" s="60"/>
      <c r="D36" s="60"/>
      <c r="E36" s="60"/>
      <c r="F36" s="60"/>
      <c r="G36" s="60"/>
      <c r="H36" s="60"/>
      <c r="I36" s="60"/>
      <c r="J36" s="61"/>
      <c r="L36" s="46"/>
      <c r="M36" s="46"/>
      <c r="N36" s="46"/>
      <c r="O36" s="46"/>
      <c r="P36" s="46"/>
      <c r="Q36" s="46"/>
      <c r="R36" s="46"/>
      <c r="S36" s="46"/>
    </row>
    <row r="37" spans="1:21" ht="12.75" customHeight="1">
      <c r="A37" s="41"/>
      <c r="B37" s="201" t="s">
        <v>76</v>
      </c>
      <c r="C37" s="201"/>
      <c r="D37" s="201"/>
      <c r="E37" s="201"/>
      <c r="F37" s="201"/>
      <c r="G37" s="201"/>
      <c r="H37" s="201"/>
      <c r="I37" s="201"/>
      <c r="J37" s="201"/>
    </row>
    <row r="38" spans="1:21" ht="12.75" customHeight="1">
      <c r="A38" s="41"/>
      <c r="B38" s="82" t="s">
        <v>77</v>
      </c>
      <c r="C38" s="202">
        <v>0.05</v>
      </c>
      <c r="D38" s="202"/>
      <c r="E38" s="202"/>
      <c r="F38" s="202"/>
      <c r="G38" s="202"/>
      <c r="H38" s="202"/>
      <c r="I38" s="202"/>
      <c r="J38" s="202"/>
    </row>
    <row r="39" spans="1:21" ht="13.5" customHeight="1">
      <c r="A39" s="41"/>
      <c r="B39" s="83" t="s">
        <v>78</v>
      </c>
      <c r="C39" s="196">
        <v>3.6499999999999998E-2</v>
      </c>
      <c r="D39" s="196"/>
      <c r="E39" s="196"/>
      <c r="F39" s="196"/>
      <c r="G39" s="196"/>
      <c r="H39" s="196"/>
      <c r="I39" s="196"/>
      <c r="J39" s="196"/>
    </row>
    <row r="40" spans="1:21">
      <c r="A40" s="41"/>
      <c r="B40" s="41"/>
      <c r="C40" s="60"/>
      <c r="D40" s="60"/>
      <c r="E40" s="60"/>
      <c r="F40" s="60"/>
      <c r="G40" s="60"/>
      <c r="H40" s="60"/>
      <c r="I40" s="60"/>
      <c r="J40" s="61"/>
    </row>
    <row r="41" spans="1:21">
      <c r="A41" s="41"/>
      <c r="B41" s="41"/>
      <c r="C41" s="60"/>
      <c r="D41" s="60"/>
      <c r="E41" s="60"/>
      <c r="F41" s="60"/>
      <c r="G41" s="60"/>
      <c r="H41" s="60"/>
      <c r="I41" s="60"/>
      <c r="J41" s="61"/>
    </row>
    <row r="42" spans="1:21" ht="33.75" customHeight="1">
      <c r="A42" s="84"/>
      <c r="B42" s="197" t="s">
        <v>79</v>
      </c>
      <c r="C42" s="197"/>
      <c r="D42" s="197"/>
      <c r="E42" s="197"/>
      <c r="F42" s="197"/>
      <c r="G42" s="197"/>
      <c r="H42" s="197"/>
      <c r="I42" s="197"/>
      <c r="J42" s="197"/>
    </row>
  </sheetData>
  <sheetProtection selectLockedCells="1" selectUnlockedCells="1"/>
  <mergeCells count="33">
    <mergeCell ref="C28:J28"/>
    <mergeCell ref="C29:J29"/>
    <mergeCell ref="C30:J30"/>
    <mergeCell ref="C39:J39"/>
    <mergeCell ref="B42:J42"/>
    <mergeCell ref="C31:J31"/>
    <mergeCell ref="C32:J32"/>
    <mergeCell ref="C33:I33"/>
    <mergeCell ref="C34:J34"/>
    <mergeCell ref="B37:J37"/>
    <mergeCell ref="C38:J38"/>
    <mergeCell ref="D24:E24"/>
    <mergeCell ref="G24:H24"/>
    <mergeCell ref="B25:J25"/>
    <mergeCell ref="C26:J26"/>
    <mergeCell ref="C27:J27"/>
    <mergeCell ref="D21:E21"/>
    <mergeCell ref="G21:H21"/>
    <mergeCell ref="D22:E22"/>
    <mergeCell ref="G22:H22"/>
    <mergeCell ref="D23:E23"/>
    <mergeCell ref="G23:H23"/>
    <mergeCell ref="D18:E18"/>
    <mergeCell ref="G18:H18"/>
    <mergeCell ref="D19:E19"/>
    <mergeCell ref="G19:H19"/>
    <mergeCell ref="D20:E20"/>
    <mergeCell ref="G20:H20"/>
    <mergeCell ref="B2:J2"/>
    <mergeCell ref="B4:J5"/>
    <mergeCell ref="B15:J15"/>
    <mergeCell ref="C16:H17"/>
    <mergeCell ref="I16:J17"/>
  </mergeCells>
  <conditionalFormatting sqref="J18:J23">
    <cfRule type="cellIs" dxfId="22" priority="1" stopIfTrue="1" operator="notBetween">
      <formula>D18</formula>
      <formula>G18</formula>
    </cfRule>
  </conditionalFormatting>
  <conditionalFormatting sqref="C26:C32">
    <cfRule type="cellIs" dxfId="21" priority="2" stopIfTrue="1" operator="notEqual">
      <formula>"ok"</formula>
    </cfRule>
  </conditionalFormatting>
  <conditionalFormatting sqref="C34:J34">
    <cfRule type="cellIs" dxfId="20" priority="3" stopIfTrue="1" operator="equal">
      <formula>$L$27</formula>
    </cfRule>
    <cfRule type="cellIs" dxfId="19" priority="4" stopIfTrue="1" operator="notEqual">
      <formula>$L$27</formula>
    </cfRule>
  </conditionalFormatting>
  <conditionalFormatting sqref="J24">
    <cfRule type="expression" dxfId="18" priority="5" stopIfTrue="1">
      <formula>$L$24&lt;&gt;0</formula>
    </cfRule>
  </conditionalFormatting>
  <dataValidations count="2">
    <dataValidation allowBlank="1" showInputMessage="1" showErrorMessage="1" promptTitle="Fórnula TCU Acórdão 2622/2013" prompt="Rodovias, ferrovias, obras urbanas" sqref="C33:I33">
      <formula1>0</formula1>
      <formula2>0</formula2>
    </dataValidation>
    <dataValidation allowBlank="1" showInputMessage="1" showErrorMessage="1" promptTitle="Encargos sociais" prompt="Para encargos sociais desonerados usar 4,5%." sqref="J24">
      <formula1>0</formula1>
      <formula2>0</formula2>
    </dataValidation>
  </dataValidations>
  <printOptions horizontalCentered="1"/>
  <pageMargins left="0.98402777777777772" right="0.78749999999999998" top="0.98402777777777772" bottom="0.98402777777777772" header="0.51180555555555551" footer="0.51180555555555551"/>
  <pageSetup paperSize="9" scale="90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</TotalTime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ORÇAMENTARIA GERAL</vt:lpstr>
      <vt:lpstr>COMPOSIÇÃO</vt:lpstr>
      <vt:lpstr>BDI TCU 2622 -URBANAS</vt:lpstr>
      <vt:lpstr>'BDI TCU 2622 -URBANAS'!Area_de_impressao</vt:lpstr>
      <vt:lpstr>COMPOSIÇÃO!Area_de_impressao</vt:lpstr>
      <vt:lpstr>'ORÇAMENTARIA GERAL'!Area_de_impressao</vt:lpstr>
      <vt:lpstr>'ORÇAMENTARIA GERAL'!Excel_BuiltIn__FilterDatabase</vt:lpstr>
      <vt:lpstr>'ORÇAMENTARIA GERAL'!Titulos_de_impressao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graceamaral</dc:creator>
  <cp:lastModifiedBy>Laura Maria Araújo Ghieh</cp:lastModifiedBy>
  <cp:revision>8</cp:revision>
  <cp:lastPrinted>2021-03-01T15:13:22Z</cp:lastPrinted>
  <dcterms:created xsi:type="dcterms:W3CDTF">2017-05-19T14:43:14Z</dcterms:created>
  <dcterms:modified xsi:type="dcterms:W3CDTF">2021-03-01T15:19:57Z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