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3.xml.rels" ContentType="application/vnd.openxmlformats-package.relationships+xml"/>
  <Override PartName="/xl/externalLinks/externalLink6.xml" ContentType="application/vnd.openxmlformats-officedocument.spreadsheetml.externalLink+xml"/>
  <Override PartName="/xl/externalLinks/_rels/externalLink6.xml.rels" ContentType="application/vnd.openxmlformats-package.relationships+xml"/>
  <Override PartName="/xl/sharedStrings.xml" ContentType="application/vnd.openxmlformats-officedocument.spreadsheetml.sharedStrings+xml"/>
  <Override PartName="/xl/media/image3.jpeg" ContentType="image/jpeg"/>
  <Override PartName="/xl/media/image4.jpeg" ContentType="image/jpeg"/>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ORÇAMENTARIA GERAL" sheetId="1" state="visible" r:id="rId2"/>
    <sheet name="CRONOGRAMA" sheetId="2" state="visible" r:id="rId3"/>
    <sheet name="BDI TCU 2622 - EDIF" sheetId="3" state="visible" r:id="rId4"/>
    <sheet name="COMPOSIÇÕES" sheetId="4" state="visible" r:id="rId5"/>
    <sheet name="COTAÇÕES" sheetId="5" state="visible" r:id="rId6"/>
  </sheets>
  <externalReferences>
    <externalReference r:id="rId7"/>
  </externalReferences>
  <definedNames>
    <definedName function="false" hidden="false" localSheetId="2" name="_xlnm.Print_Area" vbProcedure="false">'BDI TCU 2622 - EDIF'!$B$1:$J$41</definedName>
    <definedName function="false" hidden="false" localSheetId="3" name="_xlnm.Print_Area" vbProcedure="false">COMPOSIÇÕES!$A$1:$G$127</definedName>
    <definedName function="false" hidden="false" localSheetId="1" name="_xlnm.Print_Area" vbProcedure="false">CRONOGRAMA!$A$1:$N$53</definedName>
    <definedName function="false" hidden="false" localSheetId="0" name="_xlnm.Print_Area" vbProcedure="false">'ORÇAMENTARIA GERAL'!$A$1:$H$202</definedName>
    <definedName function="false" hidden="false" localSheetId="0" name="_xlnm.Print_Titles" vbProcedure="false">'ORÇAMENTARIA GERAL'!$A:$H,'ORÇAMENTARIA GERAL'!$1:$11</definedName>
    <definedName function="false" hidden="false" name="Aut_original" vbProcedure="false">[1]projeto!#ref!</definedName>
    <definedName function="false" hidden="false" name="Aut_resumo" vbProcedure="false">[2]resumo_aut1!#ref!</definedName>
    <definedName function="false" hidden="false" name="CONS" vbProcedure="false">#REF!</definedName>
    <definedName function="false" hidden="false" name="CONSUMO" vbProcedure="false">[3]ququant!#ref!</definedName>
    <definedName function="false" hidden="false" name="Descricao" vbProcedure="false">#REF!</definedName>
    <definedName function="false" hidden="false" name="DIMPAV" vbProcedure="false">#REF!</definedName>
    <definedName function="false" hidden="false" name="Excel_BuiltIn_Database" vbProcedure="false">#REF!</definedName>
    <definedName function="false" hidden="false" name="ISS" vbProcedure="false">NA()</definedName>
    <definedName function="false" hidden="false" name="k" vbProcedure="false">#REF!</definedName>
    <definedName function="false" hidden="false" name="Meu" vbProcedure="false">#REF!</definedName>
    <definedName function="false" hidden="false" name="NCOMPOSICOES" vbProcedure="false">50</definedName>
    <definedName function="false" hidden="false" name="ORÇAMENTO_BancoRef" vbProcedure="false">'ORÇAMENTARIA GERAL'!$F$8</definedName>
    <definedName function="false" hidden="false" name="Print" vbProcedure="false">[4]ququant!#ref!</definedName>
    <definedName function="false" hidden="false" name="Print_Area_MI" vbProcedure="false">[5]qorcamentodnerl1!#ref!</definedName>
    <definedName function="false" hidden="false" name="REFERENCIA_Descricao" vbProcedure="false">IF(ISNUMBER('ORÇAMENTARIA GERAL'!$Y1),OFFSET(INDIRECT(ORÇAMENTO_BancoRef),'ORÇAMENTARIA GERAL'!$Y1-1,3,1),'ORÇAMENTARIA GERAL'!$Y1)</definedName>
    <definedName function="false" hidden="false" name="REFERENCIA_Unidade" vbProcedure="false">IF(ISNUMBER('ORÇAMENTARIA GERAL'!$Y1),OFFSET(INDIRECT(ORÇAMENTO_BancoRef),'ORÇAMENTARIA GERAL'!$Y1-1,4,1),"-")</definedName>
    <definedName function="false" hidden="false" name="UniformeMensageiro" vbProcedure="false">#REF!</definedName>
    <definedName function="false" hidden="false" name="UniformeMensageiros" vbProcedure="false">#REF!</definedName>
    <definedName function="false" hidden="false" name="UniformeRecepcionista" vbProcedure="false">#REF!</definedName>
    <definedName function="false" hidden="false" name="__xlfn_AVERAGEIF" vbProcedure="false">NA()</definedName>
    <definedName function="false" hidden="false" localSheetId="0" name="Excel_BuiltIn_Print_Titles" vbProcedure="false">('ORÇAMENTARIA GERAL'!$A:$H~'ORÇAMENTARIA GERAL'!$1:$11)</definedName>
    <definedName function="false" hidden="false" localSheetId="0" name="Excel_BuiltIn__FilterDatabase" vbProcedure="false">'ORÇAMENTARIA GERAL'!$B$1:$B$207</definedName>
    <definedName function="false" hidden="false" localSheetId="0" name="_xlnm.Print_Titles" vbProcedure="false">('ORÇAMENTARIA GERAL'!$A:$H~'ORÇAMENTARIA GERAL'!$1:$11)</definedName>
    <definedName function="false" hidden="false" localSheetId="3" name="CONCATENAR" vbProcedure="false">CONCATENATE(COMPOSIÇÕES!$A1," ",COMPOSIÇÕES!$B1)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<sst xmlns="http://schemas.openxmlformats.org/spreadsheetml/2006/main" count="1114" uniqueCount="702">
  <si>
    <t xml:space="preserve">PLANILHA DE CUSTOS</t>
  </si>
  <si>
    <t xml:space="preserve">CONTRATANTE: PREFEITURA MUNICIPAL DE LAGOA SANTA</t>
  </si>
  <si>
    <t xml:space="preserve">OBRA: REFORMA DO CEO - CENTRO DE ESPECIALIDADES ODONTOLÓGICAS</t>
  </si>
  <si>
    <t xml:space="preserve">DATA: 18/07/2023</t>
  </si>
  <si>
    <t xml:space="preserve">LOCAL: RUA PAULA PINTO, 2/N° - POR DO SOL</t>
  </si>
  <si>
    <t xml:space="preserve">FORMA DE EXECUÇÃO:  (    ) DIRETA  ( X )INDIRETA</t>
  </si>
  <si>
    <t xml:space="preserve">REGIÃO/MÊS DE REFERÊNCIA: SINAPI MAIO/2023; SUDECAP ABRIL/2023; SETOP CENTRAL ABRIL/2023</t>
  </si>
  <si>
    <t xml:space="preserve">PRAZO DE EXECUÇÃO: 5 MESES</t>
  </si>
  <si>
    <t xml:space="preserve">BDI:</t>
  </si>
  <si>
    <t xml:space="preserve">ITEM</t>
  </si>
  <si>
    <t xml:space="preserve">CÓDIGO</t>
  </si>
  <si>
    <t xml:space="preserve">DESCRIÇÃO</t>
  </si>
  <si>
    <t xml:space="preserve">UNIDADE</t>
  </si>
  <si>
    <t xml:space="preserve">QUANTIDADE</t>
  </si>
  <si>
    <t xml:space="preserve">PREÇO UNITÁRIO S/ BDI</t>
  </si>
  <si>
    <t xml:space="preserve">PREÇO UNITÁRIO C/ BDI</t>
  </si>
  <si>
    <t xml:space="preserve">PREÇO TOTAL</t>
  </si>
  <si>
    <t xml:space="preserve">REFORMA DO CEO - CENTRO DE ESPECIALIDADES ODONTOLÓGICAS</t>
  </si>
  <si>
    <t xml:space="preserve">1.1.</t>
  </si>
  <si>
    <t xml:space="preserve">SERVIÇOS PRELIMINARES</t>
  </si>
  <si>
    <t xml:space="preserve">1.1.1</t>
  </si>
  <si>
    <t xml:space="preserve">ED-50392</t>
  </si>
  <si>
    <t xml:space="preserve">MOBILIZAÇÃO E DESMOBILIZAÇÃO DE OBRA EM CENTRO URBANO OU REGIÃO LIMÍTROFE COM VALOR ATÉ O VALOR DE 1.000.000,00</t>
  </si>
  <si>
    <t xml:space="preserve">UNID.</t>
  </si>
  <si>
    <t xml:space="preserve">1.1.2</t>
  </si>
  <si>
    <t xml:space="preserve">ED-28428</t>
  </si>
  <si>
    <t xml:space="preserve">FORNECIMENTO E COLOCAÇÃO DE PLACA DE OBRA EM CHAPA GALVANIZADA #26, ESP. 0,45MM, DIMENSÃO (4X3)M, PLOTADA COM ADESIVO VINÍLICO, AFIXADA COM REBITES 4,8X40MM, EM ESTRUTURA METÁLICA DE METALON 20X20MM, ESP. 1,25MM, INCLUSIVE SUPORTE EM EUCALIPTO AUTOCLAVADO PINTADO COM TINTA PVA DUAS (2) DEMÃOS</t>
  </si>
  <si>
    <t xml:space="preserve">1.1.3</t>
  </si>
  <si>
    <t xml:space="preserve">ED-50128</t>
  </si>
  <si>
    <t xml:space="preserve">BARRACÃO DE OBRA PARA DEPÓSITO E FERRAMENTARIA TIPO-I, ÁREA INTERNA 14,52M2, EM CHAPA DE COMPENSADO RESINADO, INCLUSIVE MOBILIÁRIO (OBRA DE PEQUENO PORTE, EFETIVO ATÉ 30 HOMENS), PADRÃO DER-MG</t>
  </si>
  <si>
    <t xml:space="preserve">1.1.4</t>
  </si>
  <si>
    <t xml:space="preserve">ED-50137</t>
  </si>
  <si>
    <t xml:space="preserve">MOBILIZAÇÃO E DESMOBILIZAÇÃO DE CONTAINER, INCLUSIVE CARGA, DESCARGA E TRANSPORTE EM CAMINHÃO CARROCERIA COM GUINDAUTO (MUNCK), EXCLUSIVE LOCAÇÃO DO CONTAINER</t>
  </si>
  <si>
    <t xml:space="preserve">UND</t>
  </si>
  <si>
    <t xml:space="preserve">1.1.5</t>
  </si>
  <si>
    <t xml:space="preserve">ED-16353</t>
  </si>
  <si>
    <t xml:space="preserve">LOCAÇÃO DE CONTAINER COM ISOLAMENTO TÉRMICO, TIPO 6, PARA VESTIÁRIO DE OBRA COM SETE (7) VASOS SANITÁRIOS, UM (1) MICTÓRIO E UM (1) LAVATÓRIO, COM MEDIDAS REFERENCIAIS DE (6) METROS COMPRIMENTO, (2,3) METROS LARGURA E (2,5) METROS ALTURA ÚTIL INTERNA, INCLUSIVE LIGAÇÕES ELÉTRICAS E HIDROSSANITÁRIAS INTERNAS, EXCLUSIVE MOBILIZAÇÃO/DESMOBILIZAÇÃO E LIGAÇÕES PROVISÓRIAS EXTERNAS</t>
  </si>
  <si>
    <t xml:space="preserve">MÊS</t>
  </si>
  <si>
    <t xml:space="preserve">1.1.6</t>
  </si>
  <si>
    <t xml:space="preserve">ED-16351</t>
  </si>
  <si>
    <t xml:space="preserve">LOCAÇÃO DE CONTAINER COM ISOLAMENTO TÉRMICO, TIPO 4, PARA REFEITÓRIO DE OBRA, COM MEDIDAS REFERENCIAIS DE (6) METROS COMPRIMENTO, (2,3) METROS LARGURA E (2,5) METROS ALTURA ÚTIL INTERNA, INCLUSIVE LIGAÇÕES ELÉTRICAS INTERNAS, EXCLUSIVE MOBILIZAÇÃO/DESMOBILIZAÇÃO E LIGAÇÕES PROVISÓRIAS EXTERNAS</t>
  </si>
  <si>
    <t xml:space="preserve">1.1.7</t>
  </si>
  <si>
    <t xml:space="preserve">ED-16359</t>
  </si>
  <si>
    <t xml:space="preserve">LIGAÇÕES PROVISÓRIAS PARA CONTAINER TIPO 4 (CORRESPONDENTE AO CÓDIGO ED-16351)</t>
  </si>
  <si>
    <t xml:space="preserve">1.1.8</t>
  </si>
  <si>
    <t xml:space="preserve">ED-16361</t>
  </si>
  <si>
    <t xml:space="preserve">LIGAÇÕES PROVISÓRIAS PARA CONTAINER TIPO 6 (CORRESPONDENTE AO CÓDIGO ED-16353)</t>
  </si>
  <si>
    <t xml:space="preserve">1.1.9</t>
  </si>
  <si>
    <t xml:space="preserve">01.30.02</t>
  </si>
  <si>
    <t xml:space="preserve">ANDAIME INTERNO P/EXEC. DE ALVENARIA ALT. ATE 3,5M</t>
  </si>
  <si>
    <t xml:space="preserve">M2</t>
  </si>
  <si>
    <t xml:space="preserve">1.1.10</t>
  </si>
  <si>
    <t xml:space="preserve">01.30.03</t>
  </si>
  <si>
    <t xml:space="preserve">ANDAIME INTERNO DE MADEIRA P/ REVESTIMENTO DE TETO</t>
  </si>
  <si>
    <t xml:space="preserve">1.2</t>
  </si>
  <si>
    <t xml:space="preserve">PROJETOS</t>
  </si>
  <si>
    <t xml:space="preserve">1.2.1</t>
  </si>
  <si>
    <t xml:space="preserve">CO-27427</t>
  </si>
  <si>
    <t xml:space="preserve">PROJETO EXECUTIVO DE ESTRUTURA DE CONCRETO</t>
  </si>
  <si>
    <t xml:space="preserve">PR A1</t>
  </si>
  <si>
    <t xml:space="preserve">1.2.2</t>
  </si>
  <si>
    <t xml:space="preserve">CO-27431</t>
  </si>
  <si>
    <t xml:space="preserve">PROJETO EXECUTIVO DE INSTALAÇÕES ELÉTRICAS</t>
  </si>
  <si>
    <t xml:space="preserve">1.2.3</t>
  </si>
  <si>
    <t xml:space="preserve">CO-27430</t>
  </si>
  <si>
    <t xml:space="preserve">PROJETO EXECUTIVO DE INSTALAÇÕES HIDRO SANITÁRIAS</t>
  </si>
  <si>
    <t xml:space="preserve">1.2.4</t>
  </si>
  <si>
    <t xml:space="preserve">CO-27468</t>
  </si>
  <si>
    <t xml:space="preserve">PROJETO EXECUTIVO DE PREVENÇÃO E COMBATE A INCÊNDIO</t>
  </si>
  <si>
    <t xml:space="preserve">1.2.5</t>
  </si>
  <si>
    <t xml:space="preserve">APROVAÇÃO DE PROJETO NO CORPO DE BOMBEIROS</t>
  </si>
  <si>
    <t xml:space="preserve">UNI</t>
  </si>
  <si>
    <t xml:space="preserve">1.3</t>
  </si>
  <si>
    <t xml:space="preserve">DEMOLIÇÕES E REMOÇÕES</t>
  </si>
  <si>
    <t xml:space="preserve">1.3.1</t>
  </si>
  <si>
    <t xml:space="preserve">DEMOLIÇÃO DE ALVENARIA DE BLOCO FURADO, DE FORMA MANUAL, SEM REAPROVEITAMENTO. AF_12/2017</t>
  </si>
  <si>
    <t xml:space="preserve">M3</t>
  </si>
  <si>
    <t xml:space="preserve">1.3.2</t>
  </si>
  <si>
    <t xml:space="preserve">DEMOLIÇÃO DE LAJES, DE FORMA MECANIZADA COM MARTELETE, SEM REAPROVEITAMENTO. AF_12/2017</t>
  </si>
  <si>
    <t xml:space="preserve">1.3.3</t>
  </si>
  <si>
    <t xml:space="preserve">ED-48480</t>
  </si>
  <si>
    <t xml:space="preserve">DEMOLIÇÃO MANUAL DE PISO CERÂMICO OU LADRILHO HIDRÁULICO, INCLUSIVE AFASTAMENTO E EMPILHAMENTO, EXCLUSIVE DEMOLIÇÃO DE CONTRAPISO, TRANSPORTE E RETIRADA DO MATERIAL DEMOLIDO</t>
  </si>
  <si>
    <t xml:space="preserve">1.3.4</t>
  </si>
  <si>
    <t xml:space="preserve">ED-48483</t>
  </si>
  <si>
    <t xml:space="preserve">DEMOLIÇÃO MANUAL DE PISO EM GRANILITE/MARMORITE, INCLUSIVE AFASTAMENTO E EMPILHAMENTO, EXCLUSIVE TRANSPORTE E RETIRADA DO MATERIAL DEMOLIDO</t>
  </si>
  <si>
    <t xml:space="preserve">1.3.5</t>
  </si>
  <si>
    <t xml:space="preserve">DEMOLIÇÃO DE REVESTIMENTO CERÂMICO, DE FORMA MANUAL, SEM REAPROVEITAMENTO. AF_12/2017</t>
  </si>
  <si>
    <t xml:space="preserve">1.3.6</t>
  </si>
  <si>
    <t xml:space="preserve">02.04.02</t>
  </si>
  <si>
    <t xml:space="preserve">REMOÇAO DE FORRO PARA REAPROVEITAMENTO, INCLUSIVE EMPILHAMENTO, EXCLUSIVE BARROTEAMENTO</t>
  </si>
  <si>
    <t xml:space="preserve">1.3.7</t>
  </si>
  <si>
    <t xml:space="preserve">REMOÇÃO DE TRAMA METÁLICA OU DE MADEIRA PARA FORRO, DE FORMA MANUAL, SEM REAPROVEITAMENTO. AF_12/2017</t>
  </si>
  <si>
    <t xml:space="preserve">1.3.8</t>
  </si>
  <si>
    <t xml:space="preserve">ED-51131</t>
  </si>
  <si>
    <t xml:space="preserve">CARGA DE MATERIAL DE QUALQUER NATUREZA SOBRE CAMINHÃO - MANUAL</t>
  </si>
  <si>
    <t xml:space="preserve">1.3.9</t>
  </si>
  <si>
    <t xml:space="preserve">02.29.01</t>
  </si>
  <si>
    <t xml:space="preserve">CAÇAMBA 5m³</t>
  </si>
  <si>
    <t xml:space="preserve">VG</t>
  </si>
  <si>
    <t xml:space="preserve">1.3.10</t>
  </si>
  <si>
    <t xml:space="preserve">ED-48467</t>
  </si>
  <si>
    <t xml:space="preserve">REMOÇÃO DE LOUÇAS (LAVATÓRIO, BANHEIRA, PIA, VASO SANITÁRIO, TANQUE), COM REAPROVEITAMENTO, INCLUSIVE AFASTAMENTO E EMPILHAMENTO, EXCLUSIVE TRANSPORTE E RETIRADA DO MATERIAL REMOVIDO NÃO REAPROVEITÁVEL</t>
  </si>
  <si>
    <t xml:space="preserve">UNID</t>
  </si>
  <si>
    <t xml:space="preserve">1.3.11</t>
  </si>
  <si>
    <t xml:space="preserve">1.3.12</t>
  </si>
  <si>
    <t xml:space="preserve">ED-48437</t>
  </si>
  <si>
    <t xml:space="preserve">REMOÇÃO MANUAL DE BANCADA DE PEDRA (MÁRMORE, GRANITO, ARDÓSIA, MARMORITE, ETC.), COM REAPROVEITAMENTO, INCLUSIVE RASGO EM ALVENARIA, REMOÇÃO DE ACESSÓRIOS DE FIXAÇÃO, AFASTAMENTO E EMPILHAMENTO, EXCLUSIVE TRANSPORTE E RETIRADA DO MATERIAL REMOVIDO NÃO REAPROVEITÁVEL</t>
  </si>
  <si>
    <t xml:space="preserve">1.3.13</t>
  </si>
  <si>
    <t xml:space="preserve">ED-48493</t>
  </si>
  <si>
    <t xml:space="preserve">REMOÇÃO MANUAL DE ESQUADRIA EM MADEIRA, COM REAPROVEITAMENTO, INCLUSIVE REMOÇÃO DE MARCO/ALIZAR/GUARNIÇÕES, AFASTAMENTO E EMPILHAMENTO, EXCLUSIVE TRANSPORTE E RETIRADA DO MATERIAL REMOVIDO NÃO REAPROVEITÁVEL</t>
  </si>
  <si>
    <t xml:space="preserve">1.3.14</t>
  </si>
  <si>
    <t xml:space="preserve">ED-48497</t>
  </si>
  <si>
    <t xml:space="preserve">REMOÇÃO MANUAL DE ESQUADRIA METÁLICA, COM REAPROVEITAMENTO, INCLUSIVE MARCO/ALIZAR/GUARNIÇÕES, AFASTAMENTO E EMPILHAMENTO, EXCLUSIVE TRANSPORTE E RETIRADA DO MATERIAL REMOVIDO NÃO REAPROVEITÁVEL</t>
  </si>
  <si>
    <t xml:space="preserve">1.3.15</t>
  </si>
  <si>
    <t xml:space="preserve">ED-48500</t>
  </si>
  <si>
    <t xml:space="preserve">DEMOLIÇÃO MANUAL DE TUBULAÇÕES EMBUTIDAS DE REDE (ÁGUA, ELÉTRICA, GASES, ETC.), INCLUSIVE RASGO EM ALVENARIA, REMOÇÃO DE ACESSÓRIOS DE FIXAÇÃO, AFASTAMENTO E EMPILHAMENTO, EXCLUSIVE TRANSPORTE E RETIRADA DO MATERIAL DEMOLIDO</t>
  </si>
  <si>
    <t xml:space="preserve">M</t>
  </si>
  <si>
    <t xml:space="preserve">1.4</t>
  </si>
  <si>
    <t xml:space="preserve">FUNDAÇÕES</t>
  </si>
  <si>
    <t xml:space="preserve">1.4.1</t>
  </si>
  <si>
    <t xml:space="preserve">ESCAVAÇÃO MANUAL PARA BLOCO DE COROAMENTO OU SAPATA (INCLUINDO ESCAVAÇÃO PARA COLOCAÇÃO DE FÔRMAS). AF_06/2017</t>
  </si>
  <si>
    <t xml:space="preserve">1.4.2</t>
  </si>
  <si>
    <t xml:space="preserve">RO-40239</t>
  </si>
  <si>
    <t xml:space="preserve">APILOAMENTO DE FUNDO DE VALAS</t>
  </si>
  <si>
    <t xml:space="preserve">1.4.3</t>
  </si>
  <si>
    <t xml:space="preserve">LASTRO DE CONCRETO MAGRO, APLICADO EM BLOCOS DE COROAMENTO OU SAPATAS, ESPESSURA DE 3 CM. AF_08/2017</t>
  </si>
  <si>
    <t xml:space="preserve">1.4.4</t>
  </si>
  <si>
    <t xml:space="preserve">ESCAVAÇÃO MANUAL DE VALA PARA VIGA BALDRAME (INCLUINDO ESCAVAÇÃO PARA COLOCAÇÃO DE FÔRMAS). AF_06/2017</t>
  </si>
  <si>
    <t xml:space="preserve">1.4.5</t>
  </si>
  <si>
    <t xml:space="preserve">REATERRO MANUAL DE VALAS COM COMPACTAÇÃO MECANIZADA. AF_04/2016</t>
  </si>
  <si>
    <t xml:space="preserve">1.4.6</t>
  </si>
  <si>
    <t xml:space="preserve">ED-51133</t>
  </si>
  <si>
    <t xml:space="preserve">TRANSPORTE DE MATERIAL DE QUALQUER NATUREZA COM CARRINHO DE MÃO, COM DISTÂNCIAS MENORES OU IGUAIS A 50M, INCLUSIVE CARGA/DESCARGA</t>
  </si>
  <si>
    <t xml:space="preserve">m3</t>
  </si>
  <si>
    <t xml:space="preserve">1.4.7</t>
  </si>
  <si>
    <t xml:space="preserve">1.4.8</t>
  </si>
  <si>
    <t xml:space="preserve">FABRICAÇÃO, MONTAGEM E DESMONTAGEM DE FÔRMA PARA SAPATA, EM CHAPA DE MADEIRA COMPENSADA RESINADA, E=17 MM, 2 UTILIZAÇÕES. AF_06/2017</t>
  </si>
  <si>
    <t xml:space="preserve">1.4.9</t>
  </si>
  <si>
    <t xml:space="preserve">FABRICAÇÃO, MONTAGEM E DESMONTAGEM DE FÔRMA PARA VIGA BALDRAME, EM CHAPA DE MADEIRA COMPENSADA RESINADA, E=17 MM, 2 UTILIZAÇÕES. AF_06/2017</t>
  </si>
  <si>
    <t xml:space="preserve">1.4.10</t>
  </si>
  <si>
    <t xml:space="preserve">ED-48298</t>
  </si>
  <si>
    <t xml:space="preserve">CORTE, DOBRA E MONTAGEM DE AÇO CA-50/60, INCLUSIVE ESPAÇADOR</t>
  </si>
  <si>
    <t xml:space="preserve">KG</t>
  </si>
  <si>
    <t xml:space="preserve">1.4.11</t>
  </si>
  <si>
    <t xml:space="preserve">CONCRETAGEM DE BLOCOS DE COROAMENTO E VIGAS BALDRAME, FCK 30 MPA, COM USO DE JERICA  LANÇAMENTO, ADENSAMENTO E ACABAMENTO. AF_06/2017</t>
  </si>
  <si>
    <t xml:space="preserve">1.4.12</t>
  </si>
  <si>
    <t xml:space="preserve">CONCRETAGEM DE SAPATAS, FCK 30 MPA, COM USO DE JERICA  LANÇAMENTO, ADENSAMENTO E ACABAMENTO. AF_06/2017</t>
  </si>
  <si>
    <t xml:space="preserve">1.4.13</t>
  </si>
  <si>
    <t xml:space="preserve">IMPERMEABILIZAÇÃO DE SUPERFÍCIE COM EMULSÃO ASFÁLTICA, 2 DEMÃOS AF_06/2018</t>
  </si>
  <si>
    <t xml:space="preserve">1.5</t>
  </si>
  <si>
    <t xml:space="preserve">ESTRUTURA</t>
  </si>
  <si>
    <t xml:space="preserve">1.5.1</t>
  </si>
  <si>
    <t xml:space="preserve">FABRICAÇÃO DE FÔRMA PARA PILARES E ESTRUTURAS SIMILARES, EM CHAPA DE MADEIRA COMPENSADA RESINADA, E = 17 MM. AF_09/2020</t>
  </si>
  <si>
    <t xml:space="preserve">1.5.2</t>
  </si>
  <si>
    <t xml:space="preserve">FABRICAÇÃO DE FÔRMA PARA VIGAS, EM CHAPA DE MADEIRA COMPENSADA RESINADA, E = 17 MM. AF_09/2020</t>
  </si>
  <si>
    <t xml:space="preserve">1.5.3</t>
  </si>
  <si>
    <t xml:space="preserve">CORTE, DOBRA E MONTAGEM DE AÇO CA-50/60</t>
  </si>
  <si>
    <t xml:space="preserve">1.5.4</t>
  </si>
  <si>
    <t xml:space="preserve">CONCRETAGEM DE PILARES, FCK = 25 MPA,  COM USO DE BALDES - LANÇAMENTO, ADENSAMENTO E ACABAMENTO. AF_02/2022</t>
  </si>
  <si>
    <t xml:space="preserve">1.5.5</t>
  </si>
  <si>
    <t xml:space="preserve">CONCRETAGEM DE VIGAS E LAJES, FCK=25 MPA, PARA LAJES PREMOLDADAS COM USO DE BOMBA - LANÇAMENTO, ADENSAMENTO E ACABAMENTO. AF_02/2022</t>
  </si>
  <si>
    <t xml:space="preserve">1.5.6</t>
  </si>
  <si>
    <t xml:space="preserve">LAJE PRÉ-MOLDADA UNIDIRECIONAL, BIAPOIADA, PARA FORRO, ENCHIMENTO EM CERÂMICA, VIGOTA CONVENCIONAL, ALTURA TOTAL DA LAJE (ENCHIMENTO+CAPA) = (8+3). AF_11/2020</t>
  </si>
  <si>
    <t xml:space="preserve">1.5.7</t>
  </si>
  <si>
    <t xml:space="preserve">09.11.01</t>
  </si>
  <si>
    <t xml:space="preserve">IMPERMEABILIZAÇAO C/ MANTA ASFALTICA PRE-FABRICADA TIPO 3 NBR-9952 COM ASFALTO MODIFICADO SBS E=4,0MM</t>
  </si>
  <si>
    <t xml:space="preserve">1.5.8</t>
  </si>
  <si>
    <t xml:space="preserve">09.03.03</t>
  </si>
  <si>
    <t xml:space="preserve">CAMADA DE REGULARIZAÇAO (CIMENTO/AREIA) ARGAMASSA TRAÇO 1:3, ESPESSURA MEDIA = 3,0 CM</t>
  </si>
  <si>
    <t xml:space="preserve">1.6</t>
  </si>
  <si>
    <t xml:space="preserve">ALVENARIA</t>
  </si>
  <si>
    <t xml:space="preserve">1.6.1</t>
  </si>
  <si>
    <t xml:space="preserve">ED-48232</t>
  </si>
  <si>
    <t xml:space="preserve">ALVENARIA DE VEDAÇÃO COM TIJOLO CERÂMICO FURADO, ESP. 14CM, PARA REVESTIMENTO, INCLUSIVE ARGAMASSA PARA ASSENTAMENTO</t>
  </si>
  <si>
    <t xml:space="preserve">1.6.2</t>
  </si>
  <si>
    <t xml:space="preserve">ED-48231</t>
  </si>
  <si>
    <t xml:space="preserve">ALVENARIA DE VEDAÇÃO COM TIJOLO CERÂMICO FURADO, ESP. 9CM, PARA REVESTIMENTO, INCLUSIVE ARGAMASSA PARA ASSENTAMENTO</t>
  </si>
  <si>
    <t xml:space="preserve">1.6.3</t>
  </si>
  <si>
    <t xml:space="preserve">ED-8346</t>
  </si>
  <si>
    <t xml:space="preserve">ENCUNHAMENTO DE ALVENARIA DE VEDAÇÃO COM ARGAMASSA, INCLUSIVE ADITIVO EXPANSOR PARA ENCUNHAMENTO</t>
  </si>
  <si>
    <t xml:space="preserve">1.6.4</t>
  </si>
  <si>
    <t xml:space="preserve">VERGA MOLDADA IN LOCO EM CONCRETO PARA JANELAS COM ATÉ 1,5 M DE VÃO. AF_03/2016</t>
  </si>
  <si>
    <t xml:space="preserve">1.6.5</t>
  </si>
  <si>
    <t xml:space="preserve">CONTRAVERGA MOLDADA IN LOCO EM CONCRETO PARA VÃOS DE ATÉ 1,5 M DE COMPRIMENTO. AF_03/2016</t>
  </si>
  <si>
    <t xml:space="preserve">1.7</t>
  </si>
  <si>
    <t xml:space="preserve">PISOS  E RODAPÉS</t>
  </si>
  <si>
    <t xml:space="preserve">1.7.1</t>
  </si>
  <si>
    <t xml:space="preserve">ED-50567</t>
  </si>
  <si>
    <t xml:space="preserve">CONTRAPISO DESEMPENADO COM ARGAMASSA, TRAÇO 1:3 (CIMENTO E AREIA), ESP. 25MM</t>
  </si>
  <si>
    <t xml:space="preserve">1.7.2</t>
  </si>
  <si>
    <t xml:space="preserve">REVESTIMENTO CERÂMICO PARA PISO COM PLACAS TIPO ESMALTADA EXTRA DE DIMENSÕES 45X45 CM APLICADA EM AMBIENTES DE ÁREA MAIOR QUE 10 M2. AF_02/2023_PE</t>
  </si>
  <si>
    <t xml:space="preserve">1.7.3</t>
  </si>
  <si>
    <t xml:space="preserve">ED-50576</t>
  </si>
  <si>
    <t xml:space="preserve">REVESTIMENTO COM GRANITO, CINZA ANDORINHA, APLICADO EM PISO, ESP. 2CM, DIMENSÃO DA PEÇA ATÉ 1600 CM2, ASSENTAMENTO COM ARGAMASSA INDUSTRIALIZADA, INCLUSIVE REJUNTAMENTO</t>
  </si>
  <si>
    <t xml:space="preserve">1.7.4</t>
  </si>
  <si>
    <t xml:space="preserve">RODAPÉ CERÂMICO DE 7CM DE ALTURA COM PLACAS TIPO PORCELANATO DIMENSÕES 45X45 CM</t>
  </si>
  <si>
    <t xml:space="preserve">1.7.5</t>
  </si>
  <si>
    <t xml:space="preserve">EXECUÇÃO DE PASSEIO (CALÇADA) OU PISO DE CONCRETO COM CONCRETO MOLDADO IN LOCO, FEITO EM OBRA, ACABAMENTO CONVENCIONAL, ESPESSURA 6 CM, ARMADO. AF_08/2022</t>
  </si>
  <si>
    <t xml:space="preserve">1.8</t>
  </si>
  <si>
    <t xml:space="preserve">REVESTIMENTO DE PAREDES</t>
  </si>
  <si>
    <t xml:space="preserve">1.8.1</t>
  </si>
  <si>
    <t xml:space="preserve">ED-50727</t>
  </si>
  <si>
    <t xml:space="preserve">CHAPISCO COM ARGAMASSA, TRAÇO 1:3 (CIMENTO E AREIA), ESP. 5MM, APLICADO EM ALVENARIA/ESTRUTURA DE CONCRETO COM COLHER, PREPARO MECÂNICO</t>
  </si>
  <si>
    <t xml:space="preserve">1.8.2</t>
  </si>
  <si>
    <t xml:space="preserve">MASSA ÚNICA, PARA RECEBIMENTO DE PINTURA, EM ARGAMASSA TRAÇO 1:2:8, PREPARO MECÂNICO COM BETONEIRA 400L, APLICADA MANUALMENTE EM FACES INTERNAS DE PAREDES, ESPESSURA DE 20MM, COM EXECUÇÃO DE TALISCAS. AF_06/2014</t>
  </si>
  <si>
    <t xml:space="preserve">1.8.3</t>
  </si>
  <si>
    <t xml:space="preserve">ED-50732</t>
  </si>
  <si>
    <t xml:space="preserve">EMBOÇO COM ARGAMASSA, TRAÇO 1:6 (CIMENTO E AREIA), ESP. 20MM, APLICAÇÃO MANUAL, PREPARO MECÂNICO</t>
  </si>
  <si>
    <t xml:space="preserve">1.8.4</t>
  </si>
  <si>
    <t xml:space="preserve">ED-50505</t>
  </si>
  <si>
    <t xml:space="preserve">LIXAMENTO MANUAL EM PAREDE PARA REMOÇÃO DE TINTA</t>
  </si>
  <si>
    <t xml:space="preserve">1.8.5</t>
  </si>
  <si>
    <t xml:space="preserve">REVESTIMENTO CERÂMICO PARA PAREDES INTERNAS COM PLACAS TIPO PORCELANATO 45X45 CM</t>
  </si>
  <si>
    <t xml:space="preserve">1.9</t>
  </si>
  <si>
    <t xml:space="preserve">REVESTIMENTO DE TETOS</t>
  </si>
  <si>
    <t xml:space="preserve">1.9.1</t>
  </si>
  <si>
    <t xml:space="preserve">APLICAÇÃO MANUAL DE GESSO DESEMPENADO (SEM TALISCAS) EM TETO DE AMBIENTES DE ÁREA ENTRE 5M² E 10M², ESPESSURA DE 1,0CM. AF_06/2014</t>
  </si>
  <si>
    <t xml:space="preserve">1.9.2</t>
  </si>
  <si>
    <t xml:space="preserve">FORRO EM PLACAS DE GESSO, PARA AMBIENTES COMERCIAIS. AF_05/2017_PS</t>
  </si>
  <si>
    <t xml:space="preserve">1.10</t>
  </si>
  <si>
    <t xml:space="preserve">ESQUADRIAS</t>
  </si>
  <si>
    <t xml:space="preserve">1.10.1</t>
  </si>
  <si>
    <t xml:space="preserve">PORTAS</t>
  </si>
  <si>
    <t xml:space="preserve">1.10.1.1</t>
  </si>
  <si>
    <t xml:space="preserve">PORTA DE CORRER DE ALUMÍNIO, COM DUAS FOLHAS PARA VIDRO, INCLUSO VIDRO LISO INCOLOR, FECHADURA E PUXADOR, SEM ALIZAR. AF_12/2019</t>
  </si>
  <si>
    <t xml:space="preserve">1.10.1.2</t>
  </si>
  <si>
    <t xml:space="preserve">ED-49604</t>
  </si>
  <si>
    <t xml:space="preserve">PORTA EM MADEIRA DE LEI ESPECIAL COMPLETA 90 X 210 CM, PARA PINTURA, PARA P.N.E., COM PROTEÇÃO INFERIOR EM LAMINADO MELAMÍNICO, INCLUSIVE FERRAGENS E MAÇANETA TIPO ALAVANCA (P2)</t>
  </si>
  <si>
    <t xml:space="preserve">1.10.1.3</t>
  </si>
  <si>
    <t xml:space="preserve">ED-49602</t>
  </si>
  <si>
    <t xml:space="preserve">PORTA DE ABRIR, MADEIRA DE LEI PRANCHETA PARA PINTURA COMPLETA 80 X 210 CM,COM FERRAGENS EM FERRO LATONADO</t>
  </si>
  <si>
    <t xml:space="preserve">1.10.2</t>
  </si>
  <si>
    <t xml:space="preserve">JANELAS</t>
  </si>
  <si>
    <t xml:space="preserve">1.10.2.1</t>
  </si>
  <si>
    <t xml:space="preserve">JANELA DE AÇO TIPO BASCULANTE PARA VIDROS, COM BATENTE, FERRAGENS E PINTURA ANTICORROSIVA. EXCLUSIVE VIDROS, ACABAMENTO, ALIZAR E CONTRAMARCO. FORNECIMENTO E INSTALAÇÃO. AF_12/2019</t>
  </si>
  <si>
    <t xml:space="preserve">1.10.2.2</t>
  </si>
  <si>
    <t xml:space="preserve">JANELA DE AÇO DE CORRER COM 4 FOLHAS PARA VIDRO, COM BATENTE, FERRAGENS E PINTURA ANTICORROSIVA. EXCLUSIVE VIDROS, ALIZAR E CONTRAMARCO. FORNECIMENTO E INSTALAÇÃO. AF_12/2019</t>
  </si>
  <si>
    <t xml:space="preserve">1.10.2.3</t>
  </si>
  <si>
    <t xml:space="preserve">16.02.03</t>
  </si>
  <si>
    <t xml:space="preserve">INSTALAÇÃO DE VIDRO INCOLOR, E= 4MM, COLOCADO</t>
  </si>
  <si>
    <t xml:space="preserve">1.10.2.4</t>
  </si>
  <si>
    <t xml:space="preserve">1.10.3</t>
  </si>
  <si>
    <t xml:space="preserve">PORTÕES E GRADIS</t>
  </si>
  <si>
    <t xml:space="preserve">1.10.3.1</t>
  </si>
  <si>
    <t xml:space="preserve">ED-50986</t>
  </si>
  <si>
    <t xml:space="preserve">PORTÃO EM TUBO GALVANIZADO 2 1/2" COM TELA FIO 12 # 1/2"</t>
  </si>
  <si>
    <t xml:space="preserve">1.10.3.2</t>
  </si>
  <si>
    <t xml:space="preserve">GRADIL NYLOFOR H=2,03 M , INCLUSIVE 02 PORTÕES DE CORRER 3,50X2,55M E MURETA EM ALVENARIA.</t>
  </si>
  <si>
    <t xml:space="preserve">1.11</t>
  </si>
  <si>
    <t xml:space="preserve">PINTURA</t>
  </si>
  <si>
    <t xml:space="preserve">1.11.1</t>
  </si>
  <si>
    <t xml:space="preserve">PAREDES E TETO</t>
  </si>
  <si>
    <t xml:space="preserve">1.11.1.1</t>
  </si>
  <si>
    <t xml:space="preserve">APLICAÇÃO DE FUNDO SELADOR ACRÍLICO EM PAREDES, UMA DEMÃO. AF_06/2014</t>
  </si>
  <si>
    <t xml:space="preserve">1.11.1.2</t>
  </si>
  <si>
    <t xml:space="preserve">ED-50474</t>
  </si>
  <si>
    <t xml:space="preserve">EMASSAMENTO EM PAREDE COM MASSA ACRÍLICA, DUAS (2) DEMÃOS, INCLUSIVE LIXAMENTO PARA PINTURA</t>
  </si>
  <si>
    <t xml:space="preserve">1.11.1.3</t>
  </si>
  <si>
    <t xml:space="preserve">ED-9917</t>
  </si>
  <si>
    <t xml:space="preserve">PINTURA EPÓXI EM PAREDE, DUAS (2) DEMÃOS, EXCLUSIVE SELADOR ACRÍLICO E MASSA ACRÍLICA/CORRIDA (PVA)</t>
  </si>
  <si>
    <t xml:space="preserve">1.11.1.4</t>
  </si>
  <si>
    <t xml:space="preserve">APLICAÇÃO MANUAL DE PINTURA COM TINTA LÁTEX ACRÍLICA EM TETO, DUAS DEMÃOS. AF_06/2014</t>
  </si>
  <si>
    <t xml:space="preserve">1.11.1.5</t>
  </si>
  <si>
    <t xml:space="preserve">PINTURA COM TINTA A ÓLEO SOBRE ALVENARIA</t>
  </si>
  <si>
    <t xml:space="preserve">1.11.2</t>
  </si>
  <si>
    <t xml:space="preserve">ESQUADRIAS DE MADEIRA</t>
  </si>
  <si>
    <t xml:space="preserve">1.11.2.1</t>
  </si>
  <si>
    <t xml:space="preserve">LIXAMENTO DE MADEIRA PARA APLICAÇÃO DE FUNDO OU PINTURA. AF_01/2021</t>
  </si>
  <si>
    <t xml:space="preserve">1.11.2.2</t>
  </si>
  <si>
    <t xml:space="preserve">PINTURA FUNDO NIVELADOR ALQUÍDICO BRANCO EM MADEIRA. AF_01/2021</t>
  </si>
  <si>
    <t xml:space="preserve">1.11.2.3</t>
  </si>
  <si>
    <t xml:space="preserve">APLICAÇÃO MASSA ACRÍLICA PARA MADEIRA, PARA PINTURA COM TINTA DE ACABAMENTO (PIGMENTADA). AF_01/2021</t>
  </si>
  <si>
    <t xml:space="preserve">1.11.2.4</t>
  </si>
  <si>
    <t xml:space="preserve">PINTURA TINTA DE ACABAMENTO (PIGMENTADA) ESMALTE SINTÉTICO BRILHANTE EM MADEIRA, 3 DEMÃOS. AF_01/2021</t>
  </si>
  <si>
    <t xml:space="preserve">1.11.3</t>
  </si>
  <si>
    <t xml:space="preserve">ESQUADRIAS METÁLICAS</t>
  </si>
  <si>
    <t xml:space="preserve">1.11.3.1</t>
  </si>
  <si>
    <t xml:space="preserve">PINTURA COM TINTA ALQUÍDICA DE ACABAMENTO (ESMALTE SINTÉTICO ACETINADO) PULVERIZADA SOBRE SUPERFÍCIES METÁLICAS (EXCETO PERFIL) EXECUTADO EM OBRA (02 DEMÃOS). AF_01/2020_PE</t>
  </si>
  <si>
    <t xml:space="preserve">1.12</t>
  </si>
  <si>
    <t xml:space="preserve">INSTALAÇÕES HIDROSSANITÁRIAS E PLUVIAIS</t>
  </si>
  <si>
    <t xml:space="preserve">1.12.1</t>
  </si>
  <si>
    <t xml:space="preserve">ESGOTO</t>
  </si>
  <si>
    <t xml:space="preserve">1.12.1.1</t>
  </si>
  <si>
    <t xml:space="preserve">ED-50223</t>
  </si>
  <si>
    <t xml:space="preserve">PONTO DE EMBUTIR PARA ESGOTO EM TUBO PVC RÍGIDO, PB - SÉRIE NORMAL, DN 40MM (1.1/2"), EMBUTIDO NA ALVENARIA/PISO, COM ALTURA (SAÍDA) DE 50CM DO PISO, COM DISTÂNCIA DE ATÉ CINCO (5) METROS DA RAMAL DE ESGOTO, EXCLUSIVE ESCAVAÇÃO, INCLUSIVE CONEXÕES E FIXAÇÃO DO TUBO COM ENCHIMENTO DO RASGO NA ALVENARIA/CONCRETO COM ARGAMASSA</t>
  </si>
  <si>
    <t xml:space="preserve">1.12.1.2</t>
  </si>
  <si>
    <t xml:space="preserve">ED-50225</t>
  </si>
  <si>
    <t xml:space="preserve">PONTO DE EMBUTIR PARA ESGOTO EM TUBO PVC RÍGIDO, PBV - SÉRIE NORMAL, DN 100MM (4"), EMBUTIDO EM PISO COM DISTÂNCIA DE ATÉ CINCO (5) METROS DA RAMAL DE ESGOTO, INCLUSIVE CONEXÕES E FIXAÇÃO DO TUBO COM ENCHIMENTO DO RASGO NO CONCRETO COM ARGAMASSA</t>
  </si>
  <si>
    <t xml:space="preserve">1.12.1.3</t>
  </si>
  <si>
    <t xml:space="preserve">ED-50224</t>
  </si>
  <si>
    <t xml:space="preserve">PONTO DE EMBUTIR PARA ESGOTO EM TUBO PVC RÍGIDO, PBV - SÉRIE NORMAL, DN 50MM (2"), EMBUTIDO EM PISO COM DISTÂNCIA DE ATÉ CINCO (5) METROS DA RAMAL DE ESGOTO, EXCLUSIVE ESCAVAÇÃO, INCLUSIVE CONEXÕES E FIXAÇÃO DO TUBO COM ENCHIMENTO DO RASGO NO CONCRETO COM ARGAMASSA</t>
  </si>
  <si>
    <t xml:space="preserve">1.12.1.4</t>
  </si>
  <si>
    <t xml:space="preserve">TUBO PVC, SERIE NORMAL, ESGOTO PREDIAL, DN 40 MM, FORNECIDO E INSTALADO EM RAMAL DE DESCARGA OU RAMAL DE ESGOTO SANITÁRIO. AF_08/2022</t>
  </si>
  <si>
    <t xml:space="preserve">1.12.1.5</t>
  </si>
  <si>
    <t xml:space="preserve">TUBO PVC, SERIE NORMAL, ESGOTO PREDIAL, DN 50 MM, FORNECIDO E INSTALADO EM PRUMADA DE ESGOTO SANITÁRIO OU VENTILAÇÃO. AF_08/2022</t>
  </si>
  <si>
    <t xml:space="preserve">1.12.1.6</t>
  </si>
  <si>
    <t xml:space="preserve">TUBO PVC, SERIE NORMAL, ESGOTO PREDIAL, DN 75 MM, FORNECIDO E INSTALADO EM RAMAL DE DESCARGA OU RAMAL DE ESGOTO SANITÁRIO. AF_08/2022</t>
  </si>
  <si>
    <t xml:space="preserve">1.12.1.7</t>
  </si>
  <si>
    <t xml:space="preserve">TUBO PVC, SERIE NORMAL, ESGOTO PREDIAL, DN 100 MM, FORNECIDO E INSTALADO EM RAMAL DE DESCARGA OU RAMAL DE ESGOTO SANITÁRIO. AF_08/2022</t>
  </si>
  <si>
    <t xml:space="preserve">1.12.1.8</t>
  </si>
  <si>
    <t xml:space="preserve">ESCAVAÇÃO MANUAL DE VALA COM PROFUNDIDADE MENOR OU IGUAL A 1,30 M. AF_02/2021</t>
  </si>
  <si>
    <t xml:space="preserve">1.12.1.9</t>
  </si>
  <si>
    <t xml:space="preserve">1.12.1.10</t>
  </si>
  <si>
    <t xml:space="preserve">ED-49879</t>
  </si>
  <si>
    <t xml:space="preserve">CAIXA DE ESGOTO DE INSPEÇÃO/PASSAGEM EM ALVENARIA (50X50X60CM), REVESTIMENTO EM ARGAMASSA COM ADITIVO IMPERMEABILIZANTE, COM TAMPA DE CONCRETO, INCLUSIVE ESCAVAÇÃO, REATERRO E TRANSPORTE E RETIRADA DO MATERIAL ESCAVADO (EM CAÇAMBA)</t>
  </si>
  <si>
    <t xml:space="preserve">1.12.1.11</t>
  </si>
  <si>
    <t xml:space="preserve">ED-50007</t>
  </si>
  <si>
    <t xml:space="preserve">CAIXA SIFONADA EM PVC COM GRELHA QUADRADA150 X 150 X 50 MM</t>
  </si>
  <si>
    <t xml:space="preserve">1.12.2</t>
  </si>
  <si>
    <t xml:space="preserve">ÁGUA FRIA</t>
  </si>
  <si>
    <t xml:space="preserve">1.12.2.1</t>
  </si>
  <si>
    <t xml:space="preserve">ED-50221</t>
  </si>
  <si>
    <t xml:space="preserve">PONTO DE EMBUTIR PARA ÁGUA FRIA EM TUBO DE PVC RÍGIDO SOLDÁVEL, DN 20MM (1/2"), EMBUTIDO NA ALVENARIA COM DISTÂNCIA DE ATÉ CINCO (5) METROS DA TOMADA DE ÁGUA, INCLUSIVE CONEXÕES E FIXAÇÃO DO TUBO COM ENCHIMENTO DO RASGO NA ALVENARIA/CONCRETO COM ARGAMASSA</t>
  </si>
  <si>
    <t xml:space="preserve">1.12.2.2</t>
  </si>
  <si>
    <t xml:space="preserve">ED-49989</t>
  </si>
  <si>
    <t xml:space="preserve">REGISTRO DE GAVETA, TIPO BASE, ROSCÁVEL 3/4" (PARA TUBO SOLDÁVEL OU PPR DN 25MM/CPVC DN 22MM), INCLUSIVE ACABAMENTO (PADRÃO MÉDIO) E CANOPLA CROMADO</t>
  </si>
  <si>
    <t xml:space="preserve">1.12.2.3</t>
  </si>
  <si>
    <t xml:space="preserve">ED-50020</t>
  </si>
  <si>
    <t xml:space="preserve">FORNECIMENTO E ASSENTAMENTO DE TUBO PVC RÍGIDO SOLDÁVEL, ÁGUA FRIA, DN 32 MM (1") , INCLUSIVE CONEXÕES</t>
  </si>
  <si>
    <t xml:space="preserve">1.12.2.4</t>
  </si>
  <si>
    <t xml:space="preserve">ED-50018</t>
  </si>
  <si>
    <t xml:space="preserve">FORNECIMENTO E ASSENTAMENTO DE TUBO PVC RÍGIDO SOLDÁVEL, ÁGUA FRIA, DN 20 MM (1/2"), INCLUSIVE CONEXÕES</t>
  </si>
  <si>
    <t xml:space="preserve">1.12.2.5</t>
  </si>
  <si>
    <t xml:space="preserve">ED-50019</t>
  </si>
  <si>
    <t xml:space="preserve">FORNECIMENTO E ASSENTAMENTO DE TUBO PVC RÍGIDO SOLDÁVEL, ÁGUA FRIA, DN 25 MM (3/4") , INCLUSIVE CONEXÕES</t>
  </si>
  <si>
    <t xml:space="preserve">1.12.2.6</t>
  </si>
  <si>
    <t xml:space="preserve">INSTALAÇÕES PARA CADEIRA ODONTOLÓGICA CONTENDO: TUBO DE COBRE FLEXÍVEL D= 1/4", TUBOS DE ALIMENTAÇÃO DE ÁGUA FRIA, SUCÇÃO E ESGOTO, TUBOS E CABOS PARA ALIMENTAÇÃO DE ENERGIA E ACIONAMENTO DA BOMBA</t>
  </si>
  <si>
    <t xml:space="preserve">1.13</t>
  </si>
  <si>
    <t xml:space="preserve">INSTALAÇÕES ELÉTRICAS</t>
  </si>
  <si>
    <t xml:space="preserve">1.13.1</t>
  </si>
  <si>
    <t xml:space="preserve">ED-50228</t>
  </si>
  <si>
    <t xml:space="preserve">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</si>
  <si>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 xml:space="preserve">1.13.2</t>
  </si>
  <si>
    <t xml:space="preserve">INTERRUPTOR SIMPLES (1 MÓDULO), 10A/250V, INCLUINDO SUPORTE E PLACA - FORNECIMENTO E INSTALAÇÃO. AF_12/2015</t>
  </si>
  <si>
    <t xml:space="preserve">1.13.3</t>
  </si>
  <si>
    <t xml:space="preserve">INTERRUPTOR SIMPLES (2 MÓDULOS), 10A/250V, INCLUINDO SUPORTE E PLACA - FORNECIMENTO E INSTALAÇÃO. AF_12/2015</t>
  </si>
  <si>
    <t xml:space="preserve">1.13.4</t>
  </si>
  <si>
    <t xml:space="preserve">ED-15749</t>
  </si>
  <si>
    <t xml:space="preserve">CONJUNTO DE UMA (1) TOMADA PADRÃO, TRÊS (3) POLOS, CORRENTE 20A, TENSÃO 250V, (2P+T/20A-250V), COM PLACA 4"X2" DE UM (1) POSTO, INCLUSIVE FORNECIMENTO, INSTALAÇÃO, SUPORTE, MÓDULO E PLACA</t>
  </si>
  <si>
    <t xml:space="preserve">1.13.5</t>
  </si>
  <si>
    <t xml:space="preserve">ED-50230</t>
  </si>
  <si>
    <t xml:space="preserve">PONTO DE EMBUTIR SECO, PARA UMA (1) PLACA CEGA 4"X4", COM ELETRODUTO FLEXÍVEL CORRUGADO, ANTI-CHAMA, DN 25MM (3/4"), EMBUTIDO NA ALVENARIA E SONDA EM ARAME GALVANIZADO, DIÂMETRO DE 1,24MM (BWG 18), COM DISTÂNCIA DE ATÉ DEZ (10) METROS DO PONTO DE DERIVAÇÃO, INCLUSIVE CAIXA DE LIGAÇÃO, SUPORTE E FIXAÇÃO DO ELETRODUTO COM ENCHIMENTO DO RASGO NA ALVENARIA/CONCRETO COM ARGAMASSA</t>
  </si>
  <si>
    <t xml:space="preserve">1.13.6</t>
  </si>
  <si>
    <t xml:space="preserve">ED-13338</t>
  </si>
  <si>
    <t xml:space="preserve">LUMINÁRIA COMERCIAL CHANFRADA DE SOBREPOR COMPLETA, PARA DUAS (2) LÂMPADAS TUBULARES LED 2X18W-ØT8, TEMPERATURA DA COR 6500K, FORNECIMENTO E INSTALAÇÃO, INCLUSIVE BASE E LÂMPADAS</t>
  </si>
  <si>
    <t xml:space="preserve">1.13.7</t>
  </si>
  <si>
    <t xml:space="preserve">LUMINÁRIA ARANDELA TIPO TARTARUGA, DE SOBREPOR, COM 1 LÂMPADA LED DE 6 W, SEM REATOR - FORNECIMENTO E INSTALAÇÃO. AF_02/2020</t>
  </si>
  <si>
    <t xml:space="preserve">1.13.8</t>
  </si>
  <si>
    <t xml:space="preserve">CAIXA ENTERRADA ELÉTRICA RETANGULAR, EM ALVENARIA COM BLOCOS DE CONCRETO, FUNDO COM BRITA, DIMENSÕES INTERNAS: 0,4X0,4X0,4 M. AF_12/2020</t>
  </si>
  <si>
    <t xml:space="preserve">1.13.9</t>
  </si>
  <si>
    <t xml:space="preserve">11.01.03</t>
  </si>
  <si>
    <t xml:space="preserve">ELETRODUTO PVC RIGIDO, ROSCA, INCLUSIVE CONEXOES, D=1"</t>
  </si>
  <si>
    <t xml:space="preserve">1.13.10</t>
  </si>
  <si>
    <t xml:space="preserve">11.24.04</t>
  </si>
  <si>
    <t xml:space="preserve">CABO FLEXÍVEL NÃO HALOGÊNO #   1,5 MM2, ISOLAMENTO 750V</t>
  </si>
  <si>
    <t xml:space="preserve">1.13.11</t>
  </si>
  <si>
    <t xml:space="preserve">11.24.05</t>
  </si>
  <si>
    <t xml:space="preserve">CABO FLEXÍVEL NÃO HALOGÊNO #   2,5 MM2, ISOLAMENTO 750V</t>
  </si>
  <si>
    <t xml:space="preserve">1.13.12</t>
  </si>
  <si>
    <t xml:space="preserve">11.24.06</t>
  </si>
  <si>
    <t xml:space="preserve">CABO FLEXÍVEL NÃO HALOGÊNO #   4,0 MM2, ISOLAMENTO 750V</t>
  </si>
  <si>
    <t xml:space="preserve">1.13.13</t>
  </si>
  <si>
    <t xml:space="preserve">11.24.08</t>
  </si>
  <si>
    <t xml:space="preserve">CABO FLEXÍVEL NÃO HALOGÊNO #  10,0 MM2, ISOLAMENTO 750V</t>
  </si>
  <si>
    <t xml:space="preserve">1.13.14</t>
  </si>
  <si>
    <t xml:space="preserve">ED-49150</t>
  </si>
  <si>
    <t xml:space="preserve">CAIXA DE PASSAGEM ELETRICA DE PAREDE, DE SOBREPOR, EM PVC, COM TAMPA APARAFUSADA, DIMENSOES 300 X 300 X *100* MM</t>
  </si>
  <si>
    <t xml:space="preserve">1.13.15</t>
  </si>
  <si>
    <t xml:space="preserve">ED-50712</t>
  </si>
  <si>
    <t xml:space="preserve">RASGO EM CONCRETO PARA PASSAGEM DE ELETRODUTO/TUBULAÇÃO, DIÂMETROS DE 65MM A 100MM (2.1/2" A 4"), EXCLUSIVE ENCHIMENTO</t>
  </si>
  <si>
    <t xml:space="preserve">1.13.16</t>
  </si>
  <si>
    <t xml:space="preserve">ED-50706</t>
  </si>
  <si>
    <t xml:space="preserve">ENCHIMENTO DE RASGO EM ALVENARIA/CONCRETO COM ARGAMASSA, DIÂMETROS DE 65MM A 100MM (2.1/2" A 4"), INCLUSIVE ARGAMASSA, TRAÇO 1:2:8 (CIMENTO, CAL E AREIA), PREPARO MECÂNICO</t>
  </si>
  <si>
    <t xml:space="preserve">1.14</t>
  </si>
  <si>
    <t xml:space="preserve">COBERTURA</t>
  </si>
  <si>
    <t xml:space="preserve">1.14.1</t>
  </si>
  <si>
    <t xml:space="preserve">COBERTURA POLICARBONATO ALVEOLAR, INCLUSIVE ESTRUTURA METÁLICA FIXADA EM PAREDES E MURO</t>
  </si>
  <si>
    <t xml:space="preserve">1.15</t>
  </si>
  <si>
    <t xml:space="preserve">SOLEIRAS, PEITORIS E BANCADAS</t>
  </si>
  <si>
    <t xml:space="preserve">1.15.1</t>
  </si>
  <si>
    <t xml:space="preserve">SOLEIRA EM GRANITO, LARGURA 15 CM, ESPESSURA 2,0 CM. AF_09/2020</t>
  </si>
  <si>
    <t xml:space="preserve">1.15.2</t>
  </si>
  <si>
    <t xml:space="preserve">PEITORIL LINEAR EM GRANITO OU MÁRMORE, L = 15CM, COMPRIMENTO DE ATÉ 2M, ASSENTADO COM ARGAMASSA 1:6 COM ADITIVO. AF_11/2020</t>
  </si>
  <si>
    <t xml:space="preserve">1.15.4</t>
  </si>
  <si>
    <t xml:space="preserve">ED-48343</t>
  </si>
  <si>
    <t xml:space="preserve">BANCADA EM GRANITO CINZA ANDORINHA E = 3 CM, APOIADA EM CONSOLE DE METALON 20 X 30 MM</t>
  </si>
  <si>
    <t xml:space="preserve">1.16</t>
  </si>
  <si>
    <t xml:space="preserve">LOUÇAS, METAIS E ACESSÓRIOS</t>
  </si>
  <si>
    <t xml:space="preserve">1.16.1</t>
  </si>
  <si>
    <t xml:space="preserve">VASO SANITARIO SIFONADO CONVENCIONAL PARA PCD SEM FURO FRONTAL COM  LOUÇA BRANCA SEM ASSENTO -  FORNECIMENTO E INSTALAÇÃO. AF_01/2020</t>
  </si>
  <si>
    <t xml:space="preserve">1.16.2</t>
  </si>
  <si>
    <t xml:space="preserve">ED-48157</t>
  </si>
  <si>
    <t xml:space="preserve">ASSENTO PARA VASO PNE (NBR 9050)</t>
  </si>
  <si>
    <t xml:space="preserve">1.16.3</t>
  </si>
  <si>
    <t xml:space="preserve">ED-50337</t>
  </si>
  <si>
    <t xml:space="preserve">VÁLVULA DE DESCARGA COM REGISTRO INTERNO, ACIONAMENTO SIMPLES, DN 1.1/2" (50MM), INCLUSIVE ACABAMENTO DA VÁLVULA</t>
  </si>
  <si>
    <t xml:space="preserve">1.16.4</t>
  </si>
  <si>
    <t xml:space="preserve">ED-2552</t>
  </si>
  <si>
    <t xml:space="preserve">LAVATÓRIO DE CANTO DE LOUÇA BRANCA SEM COLUNA, TAMANHO PEQUENO, INCLUSIVE ACESSÓRIOS DE FIXAÇÃO COM PARAFUSO CASTELO, VÁLVULA DE ESCOAMENTO DE METAL COM ACABAMENTO CROMADO, SIFÃO DE METAL TIPO COPO COM ACABAMENTO CROMADO, FORNECIMENTO, INSTALAÇÃO E REJUNTAMENTO, EXCLUSIVE TORNEIRA E ENGATE FLEXÍVEL</t>
  </si>
  <si>
    <t xml:space="preserve">1.16.5</t>
  </si>
  <si>
    <t xml:space="preserve">ENGATE FLEXÍVEL EM PLÁSTICO BRANCO, 1/2 X 30CM - FORNECIMENTO E INSTALAÇÃO. AF_01/2020</t>
  </si>
  <si>
    <t xml:space="preserve">1.16.6</t>
  </si>
  <si>
    <t xml:space="preserve">TANQUE DE LOUÇA BRANCA COM COLUNA, 30L OU EQUIVALENTE, INCLUSO SIFÃO FLEXÍVEL EM PVC, VÁLVULA METÁLICA E TORNEIRA DE METAL CROMADO PADRÃO MÉDIO - FORNECIMENTO E INSTALAÇÃO. AF_01/2020</t>
  </si>
  <si>
    <t xml:space="preserve">1.16.7</t>
  </si>
  <si>
    <t xml:space="preserve">ED-50287</t>
  </si>
  <si>
    <t xml:space="preserve">CUBA EM AÇO INOXIDÁVEL DE EMBUTIR, AISI 304, APLICAÇÃO PARA TANQUE (600X600X400MM), ASSENTAMENTO EM BANCADA, INCLUSIVE VÁLVULA DE ESCOAMENTO DE METAL COM ACABAMENTO CROMADO, SIFÃO DE METAL TIPO COPO COM ACABAMENTO CROMADO, FORNECIMENTO E INSTALAÇÃO</t>
  </si>
  <si>
    <t xml:space="preserve">1.16.8</t>
  </si>
  <si>
    <t xml:space="preserve">10.24.20</t>
  </si>
  <si>
    <t xml:space="preserve">TORNEIRA DE PRESSAO PRESMATIC BENEFIT OU EQUIVALENTE</t>
  </si>
  <si>
    <t xml:space="preserve">1.16.9</t>
  </si>
  <si>
    <t xml:space="preserve">1.16.10</t>
  </si>
  <si>
    <t xml:space="preserve">ED-50316</t>
  </si>
  <si>
    <t xml:space="preserve">DUCHA HIGIÊNICA COM REGISTRO PARA CONTROLE DE FLUXO DE ÁGUA, DIÂMETRO 1/2" (20MM), INCLUSIVE FORNECIMENTO E INSTALAÇÃO</t>
  </si>
  <si>
    <t xml:space="preserve">1.16.11</t>
  </si>
  <si>
    <t xml:space="preserve">ED-48160</t>
  </si>
  <si>
    <t xml:space="preserve">BARRA DE APOIO EM AÇO INOX POLIDO RETA, DN 1.1/4" (31,75MM), PARA ACESSIBILIDADE (PMR/PCR), COMPRIMENTO 80CM, INSTALADO EM PAREDE, INCLUSIVE FORNECIMENTO, INSTALAÇÃO E ACESSÓRIOS PARA FIXAÇÃO</t>
  </si>
  <si>
    <t xml:space="preserve">1.16.12</t>
  </si>
  <si>
    <t xml:space="preserve">16.20.01</t>
  </si>
  <si>
    <t xml:space="preserve">ESPELHO NACIONAL E= 4MM, COLOCADO COM PARAFUSO FINESON</t>
  </si>
  <si>
    <t xml:space="preserve">1.16.13</t>
  </si>
  <si>
    <t xml:space="preserve">ED-48189</t>
  </si>
  <si>
    <t xml:space="preserve">SABONETEIRA PLASTICA TIPO DISPENSER PARA SABONETE LIQUIDO COM RESERVATORIO 1500 ML</t>
  </si>
  <si>
    <t xml:space="preserve">1.16.14</t>
  </si>
  <si>
    <t xml:space="preserve">ED-48155</t>
  </si>
  <si>
    <t xml:space="preserve">DISPENSER PARA GEL/ÁLCOOL COM RESERVATORIO 800 ML</t>
  </si>
  <si>
    <t xml:space="preserve">1.16.15</t>
  </si>
  <si>
    <t xml:space="preserve">ED-48182</t>
  </si>
  <si>
    <t xml:space="preserve">DISPENSER EM PLÁSTICO PARA PAPEL TOALHA 2 OU 3 FOLHAS</t>
  </si>
  <si>
    <t xml:space="preserve">1.16.16</t>
  </si>
  <si>
    <t xml:space="preserve">PAPELEIRA DE PAREDE EM METAL CROMADO SEM TAMPA, INCLUSO FIXAÇÃO. AF_01/2020</t>
  </si>
  <si>
    <t xml:space="preserve">1.17</t>
  </si>
  <si>
    <t xml:space="preserve">MARCENARIA</t>
  </si>
  <si>
    <t xml:space="preserve">1.17.1</t>
  </si>
  <si>
    <t xml:space="preserve">1.17.2</t>
  </si>
  <si>
    <t xml:space="preserve">1.17.3</t>
  </si>
  <si>
    <t xml:space="preserve">BALCÃO EM MDF REVESTIDO EM LAMINADO MELAMÍNICO BRANCO 520X75CM, COM FECHAMENTOS E TAMPO EM MDF E=25MM, COM PORTA MDF E DIVISÓRIAS EM ACRÍLICO, CONFORME PROJETO </t>
  </si>
  <si>
    <t xml:space="preserve">1.18</t>
  </si>
  <si>
    <t xml:space="preserve">INSTALAÇÕES DE COMBATE A INCÊNDIO</t>
  </si>
  <si>
    <t xml:space="preserve">1.18.1</t>
  </si>
  <si>
    <t xml:space="preserve">ED-50201</t>
  </si>
  <si>
    <t xml:space="preserve">PLACA FOTOLUMINESCENTE PARA SINALIZAÇÃO DE EMERGÊNCIA, TIPO "S2", DIMENSÃO (380X190)MM, INCLUSIVE FIXAÇÃO</t>
  </si>
  <si>
    <t xml:space="preserve">1.18.2</t>
  </si>
  <si>
    <t xml:space="preserve">ED-50202</t>
  </si>
  <si>
    <t xml:space="preserve">PLACA FOTOLUMINESCENTE PARA SINALIZAÇÃO DE EMERGÊNCIA, TIPO "S1", DIMENSÃO (380X190)MM, INCLUSIVE FIXAÇÃO</t>
  </si>
  <si>
    <t xml:space="preserve">1.18.3</t>
  </si>
  <si>
    <t xml:space="preserve">ED-50205</t>
  </si>
  <si>
    <t xml:space="preserve">PLACA FOTOLUMINESCENTE PARA SINALIZAÇÃO DE EMERGÊNCIA, TIPO "S12", DIMENSÃO (380X190)MM, INCLUSIVE FIXAÇÃO</t>
  </si>
  <si>
    <t xml:space="preserve">1.18.4</t>
  </si>
  <si>
    <t xml:space="preserve">10.90.24</t>
  </si>
  <si>
    <t xml:space="preserve">SINALIZADOR PARA EXTINTOR DE INCENDIO EM PVC</t>
  </si>
  <si>
    <t xml:space="preserve">1.18.5</t>
  </si>
  <si>
    <t xml:space="preserve">10.90.03</t>
  </si>
  <si>
    <t xml:space="preserve">EXTINTOR DE INCENDIO  TIPO PO QUIMICO - 6KG</t>
  </si>
  <si>
    <t xml:space="preserve">1.18.6</t>
  </si>
  <si>
    <t xml:space="preserve">ED-26989</t>
  </si>
  <si>
    <t xml:space="preserve">LUMINÁRIA DE EMERGÊNCIA AUTÔNOMA, TIPO LED POTÊNCIA TOTAL DE 2W, FORNECIMENTO E INSTALAÇÃO</t>
  </si>
  <si>
    <t xml:space="preserve">1.19</t>
  </si>
  <si>
    <t xml:space="preserve">SERVIÇOS COMPLEMENTARES</t>
  </si>
  <si>
    <t xml:space="preserve">1.19.1</t>
  </si>
  <si>
    <t xml:space="preserve">PLACA DE IDENTIFICAÇÃO DAS SALAS EM PVC 0,2MM NA MEDIDA 40X15CM ADESIVADA, IMPRESSÃO EM ALTA RESOLUÇÃO</t>
  </si>
  <si>
    <t xml:space="preserve">1.19.2</t>
  </si>
  <si>
    <t xml:space="preserve">ED-50266</t>
  </si>
  <si>
    <t xml:space="preserve">LIMPEZA FINAL PARA ENTREGA DA OBRA</t>
  </si>
  <si>
    <t xml:space="preserve">1.20</t>
  </si>
  <si>
    <t xml:space="preserve">ADMINISTRAÇÃO LOCAL</t>
  </si>
  <si>
    <t xml:space="preserve">1.20.1</t>
  </si>
  <si>
    <t xml:space="preserve">TOTAL GERAL DA OBRA</t>
  </si>
  <si>
    <t xml:space="preserve">DIRETOR DE OBRAS</t>
  </si>
  <si>
    <t xml:space="preserve">CRONOGRAMA FÍSICO-FINANCEIRO</t>
  </si>
  <si>
    <t xml:space="preserve">ETAPAS/DESCRIÇÃO</t>
  </si>
  <si>
    <t xml:space="preserve">FÍSICO/ FINANCEIRO</t>
  </si>
  <si>
    <t xml:space="preserve">TOTAL  ETAPAS</t>
  </si>
  <si>
    <t xml:space="preserve">MÊS 01</t>
  </si>
  <si>
    <t xml:space="preserve">MÊS 02</t>
  </si>
  <si>
    <t xml:space="preserve">MÊS 03</t>
  </si>
  <si>
    <t xml:space="preserve">MÊS 04</t>
  </si>
  <si>
    <t xml:space="preserve">MÊS 05</t>
  </si>
  <si>
    <t xml:space="preserve">MÊS 06</t>
  </si>
  <si>
    <t xml:space="preserve">MÊS 07</t>
  </si>
  <si>
    <t xml:space="preserve">MÊS 08</t>
  </si>
  <si>
    <t xml:space="preserve">MÊS 09</t>
  </si>
  <si>
    <t xml:space="preserve">MÊS 10</t>
  </si>
  <si>
    <t xml:space="preserve">1</t>
  </si>
  <si>
    <t xml:space="preserve">2</t>
  </si>
  <si>
    <t xml:space="preserve">3</t>
  </si>
  <si>
    <t xml:space="preserve">4</t>
  </si>
  <si>
    <t xml:space="preserve">5</t>
  </si>
  <si>
    <t xml:space="preserve">6</t>
  </si>
  <si>
    <t xml:space="preserve">7</t>
  </si>
  <si>
    <t xml:space="preserve">8</t>
  </si>
  <si>
    <t xml:space="preserve">9</t>
  </si>
  <si>
    <t xml:space="preserve">10</t>
  </si>
  <si>
    <t xml:space="preserve">11</t>
  </si>
  <si>
    <t xml:space="preserve">12</t>
  </si>
  <si>
    <t xml:space="preserve">13</t>
  </si>
  <si>
    <t xml:space="preserve">14</t>
  </si>
  <si>
    <t xml:space="preserve">15</t>
  </si>
  <si>
    <t xml:space="preserve">16</t>
  </si>
  <si>
    <t xml:space="preserve">17</t>
  </si>
  <si>
    <t xml:space="preserve">18</t>
  </si>
  <si>
    <t xml:space="preserve">19</t>
  </si>
  <si>
    <t xml:space="preserve">20</t>
  </si>
  <si>
    <t xml:space="preserve">TOTAL</t>
  </si>
  <si>
    <t xml:space="preserve">PREFEITO MUNICIPAL DE LAGOA SANTA</t>
  </si>
  <si>
    <t xml:space="preserve">Lagoa Santa, 15 de julho de 2023.</t>
  </si>
  <si>
    <t xml:space="preserve">Acórdão 2622/2013</t>
  </si>
  <si>
    <t xml:space="preserve">CALCULO DO BDI -CONSTRUÇÃO DE EDIFÍCIOS</t>
  </si>
  <si>
    <t xml:space="preserve">CONTRATO</t>
  </si>
  <si>
    <t xml:space="preserve">Proponente</t>
  </si>
  <si>
    <t xml:space="preserve">PREFEITURA MUNICIPAL DE LAGOA SANTA</t>
  </si>
  <si>
    <t xml:space="preserve">Empreendimento ( Nome/Apelido)</t>
  </si>
  <si>
    <t xml:space="preserve">OBRA:  REFORMA DA UNIDADE BÁSICA DE SAÚDE AERONAUTAS</t>
  </si>
  <si>
    <t xml:space="preserve">Programa</t>
  </si>
  <si>
    <t xml:space="preserve">Município</t>
  </si>
  <si>
    <t xml:space="preserve">UF</t>
  </si>
  <si>
    <t xml:space="preserve">LAGOA SANTA</t>
  </si>
  <si>
    <t xml:space="preserve">Gestor (Ministério)</t>
  </si>
  <si>
    <t xml:space="preserve">Parâmetros para cálculo do BDI</t>
  </si>
  <si>
    <t xml:space="preserve">Itens Admissíveis</t>
  </si>
  <si>
    <t xml:space="preserve">Intervalos admissíveis sem justificativa</t>
  </si>
  <si>
    <t xml:space="preserve">Índices adotados</t>
  </si>
  <si>
    <t xml:space="preserve">Administração Central (AC)</t>
  </si>
  <si>
    <t xml:space="preserve">De </t>
  </si>
  <si>
    <t xml:space="preserve">até</t>
  </si>
  <si>
    <t xml:space="preserve">Seguro e Garantia (S+G)</t>
  </si>
  <si>
    <t xml:space="preserve">Risco (R)</t>
  </si>
  <si>
    <t xml:space="preserve">Despesas financeiras (DF)</t>
  </si>
  <si>
    <t xml:space="preserve">Lucro (L)</t>
  </si>
  <si>
    <t xml:space="preserve">Tributos (T)</t>
  </si>
  <si>
    <t xml:space="preserve">INSS desoneração (E)</t>
  </si>
  <si>
    <t xml:space="preserve">ou</t>
  </si>
  <si>
    <t xml:space="preserve">Controle</t>
  </si>
  <si>
    <t xml:space="preserve">BDI ADMISSÍVEL</t>
  </si>
  <si>
    <t xml:space="preserve">BDI NÃO ADMISSÍVEL</t>
  </si>
  <si>
    <t xml:space="preserve">BDI CALCULADO ----&gt;</t>
  </si>
  <si>
    <t xml:space="preserve">BDI =[(1+AC+S+R+G)*(1+DF)*(1+L)/(1-(T+E))-1]</t>
  </si>
  <si>
    <t xml:space="preserve">TRIBUTOS PRATICADOS NO MUNICÍPIO</t>
  </si>
  <si>
    <t xml:space="preserve">INSS </t>
  </si>
  <si>
    <t xml:space="preserve">PIS/COFINS</t>
  </si>
  <si>
    <t xml:space="preserve">Nos percentuais referentes a tributos deverá ser considerado para efeito de calculo o ISS do município ou correspondente na sua inserção no Simples Nacional;</t>
  </si>
  <si>
    <t xml:space="preserve">COMPOSIÇÕES</t>
  </si>
  <si>
    <t xml:space="preserve">CUSTO UNIT</t>
  </si>
  <si>
    <t xml:space="preserve">CUSTO TOTAL</t>
  </si>
  <si>
    <t xml:space="preserve">PMLS</t>
  </si>
  <si>
    <t xml:space="preserve">COMP001</t>
  </si>
  <si>
    <t xml:space="preserve">REMOÇÃO DE COBERTURA POLICARBONATO</t>
  </si>
  <si>
    <t xml:space="preserve">Composições</t>
  </si>
  <si>
    <t xml:space="preserve">FONTE</t>
  </si>
  <si>
    <t xml:space="preserve">COEFIC.</t>
  </si>
  <si>
    <t xml:space="preserve">DESONERADO</t>
  </si>
  <si>
    <t xml:space="preserve">CPU001</t>
  </si>
  <si>
    <t xml:space="preserve">SETOP</t>
  </si>
  <si>
    <t xml:space="preserve">ED-51018</t>
  </si>
  <si>
    <t xml:space="preserve">BARRA CHATA DE ALUMÍNIO 3/4" X 1/4" X 3M</t>
  </si>
  <si>
    <t xml:space="preserve">U</t>
  </si>
  <si>
    <t xml:space="preserve">ED-20575</t>
  </si>
  <si>
    <t xml:space="preserve">FORNECIMENTO DE ESTRUTURA METÁLICA E ENGRADAMENTO METÁLICO, EM AÇO, SOBRE LAJE PARA TELHA CERÂMICA, COBERTURA PADRÃO DO PRÉDIO ESCOLAR, EXCLUSIVE TELHA, INCLUSIVE FABRICAÇÃO, TRANSPORTE, MONTAGEM, APLICAÇÃO DE FUNDO PREPARADOR ANTICORROSIVO, UMA (1) DEMÃO E PINTURA ESMALTE, DUAS (2) DEMÃOS</t>
  </si>
  <si>
    <t xml:space="preserve">m2</t>
  </si>
  <si>
    <t xml:space="preserve">SINAPI-I</t>
  </si>
  <si>
    <t xml:space="preserve">IMPERMEABILIZANTE INCOLOR,  BASE SILICONE, PARA TRATAMENTO DE FACHADAS, TELHAS, PEDRAS E OUTRAS SUPERFICIES</t>
  </si>
  <si>
    <t xml:space="preserve">L     </t>
  </si>
  <si>
    <t xml:space="preserve">SINAPI</t>
  </si>
  <si>
    <t xml:space="preserve">TELHADISTA COM ENCARGOS COMPLEMENTARES</t>
  </si>
  <si>
    <t xml:space="preserve">H</t>
  </si>
  <si>
    <t xml:space="preserve">PERFIL U DE ABAS IGUAIS, EM ALUMINIO, 1/2" (1,27 X 1,27 CM), PARA PORTA OU JANELA DE CORRER</t>
  </si>
  <si>
    <t xml:space="preserve">M     </t>
  </si>
  <si>
    <t xml:space="preserve">SERVENTE COM ENCARGOS COMPLEMENTARES</t>
  </si>
  <si>
    <t xml:space="preserve">PARAFUSO DE ACO ZINCADO COM ROSCA SOBERBA, CABECA CHATA E FENDA SIMPLES, DIAMETRO 4,2 MM, COMPRIMENTO * 32 * MM</t>
  </si>
  <si>
    <t xml:space="preserve">UN    </t>
  </si>
  <si>
    <t xml:space="preserve">PARAFUSO DE ACO TIPO CHUMBADOR PARABOLT, DIAMETRO 1/2", COMPRIMENTO 75 MM</t>
  </si>
  <si>
    <t xml:space="preserve">COTAÇÃO</t>
  </si>
  <si>
    <t xml:space="preserve">PLACA POLICARBONATO ALVEOLAR 6MM CRISTAL 210X600</t>
  </si>
  <si>
    <t xml:space="preserve">CPU002</t>
  </si>
  <si>
    <t xml:space="preserve">DILUENTE AGUARRAS</t>
  </si>
  <si>
    <t xml:space="preserve">TINTA A OLEO BRILHANTE, PARA MADEIRAS E METAIS</t>
  </si>
  <si>
    <t xml:space="preserve">PINTOR COM ENCARGOS COMPLEMENTARES</t>
  </si>
  <si>
    <t xml:space="preserve">CPU003</t>
  </si>
  <si>
    <t xml:space="preserve">M2    </t>
  </si>
  <si>
    <t xml:space="preserve">SUDECAP</t>
  </si>
  <si>
    <t xml:space="preserve">13.38.29</t>
  </si>
  <si>
    <t xml:space="preserve">GRADIL NYLOFOR H=2.03 M INCLUSIVE POSTE OU EQUIVALENTE</t>
  </si>
  <si>
    <t xml:space="preserve">ED-48193</t>
  </si>
  <si>
    <t xml:space="preserve">ALVENARIA DE VEDAÇÃO COM BLOCO DE CONCRETO, ESP. 19CM, PARA REVESTIMENTO, INCLUSIVE ARGAMASSA PARA ASSENTAMENTO</t>
  </si>
  <si>
    <t xml:space="preserve">40.22.30</t>
  </si>
  <si>
    <t xml:space="preserve">ACO CA-50  E CA-60 - CORTE, DOBRAMENTO E COLOCACAO</t>
  </si>
  <si>
    <t xml:space="preserve">ED-49643</t>
  </si>
  <si>
    <t xml:space="preserve">FORMA E DESFORMA DE TÁBUA E SARRAFO, REAPROVEITAMENTO (3X), EXCLUSIVE ESCORAMENTO</t>
  </si>
  <si>
    <t xml:space="preserve">ED-8494</t>
  </si>
  <si>
    <t xml:space="preserve">CONCRETO ESTRUTURAL, PREPARADO EM OBRA COM BETONEIRA, CONTROLE "A", COM FCK 20 MPA, BRITA Nº (1), CONSISTÊNCIA PARA VIBRAÇÃO (FABRICAÇÃO)</t>
  </si>
  <si>
    <t xml:space="preserve">14.05.05</t>
  </si>
  <si>
    <t xml:space="preserve">CHAPISCO COM ARGAMASSA 1:3 CIM./AREIA, A COLHER</t>
  </si>
  <si>
    <t xml:space="preserve">14.05.34</t>
  </si>
  <si>
    <t xml:space="preserve">REBOCO COM ARGAMASSA 1:4</t>
  </si>
  <si>
    <t xml:space="preserve">CPU004</t>
  </si>
  <si>
    <t xml:space="preserve">PISO EM PORCELANATO RETIFICADO EXTRA, FORMATO MENOR OU IGUAL A 2025 CM2</t>
  </si>
  <si>
    <t xml:space="preserve">ARGAMASSA COLANTE TIPO AC III</t>
  </si>
  <si>
    <t xml:space="preserve">KG    </t>
  </si>
  <si>
    <t xml:space="preserve">REJUNTE CIMENTICIO, QUALQUER COR</t>
  </si>
  <si>
    <t xml:space="preserve">AZULEJISTA OU LADRILHISTA COM ENCARGOS COMPLEMENTARES</t>
  </si>
  <si>
    <t xml:space="preserve">CPU005</t>
  </si>
  <si>
    <t xml:space="preserve">CPU006</t>
  </si>
  <si>
    <t xml:space="preserve">TUBO DE COBRE FLEXIVEL, D = 1/4 ", E = 0,79 MM, PARA AR-CONDICIONADO/ INSTALACOES GAS RESIDENCIAIS E COMERCIAIS</t>
  </si>
  <si>
    <t xml:space="preserve">ED-50034</t>
  </si>
  <si>
    <t xml:space="preserve">FORNECIMENTO E ASSENTAMENTO DE TUBO PVC RÍGIDO, ESGOTO, PB - SÉRIE NORMAL, DN 40MM (1.1/2"), INCLUSIVE CONEXÕES</t>
  </si>
  <si>
    <t xml:space="preserve">m</t>
  </si>
  <si>
    <t xml:space="preserve">01.08.20</t>
  </si>
  <si>
    <t xml:space="preserve">TUBO PVC AGUA SOLDA E CONEXOES D=20MM (1/2")</t>
  </si>
  <si>
    <t xml:space="preserve">01.08.21</t>
  </si>
  <si>
    <t xml:space="preserve">TUBO PVC AGUA SOLDA E CONEXOES D=25MM (3/4")</t>
  </si>
  <si>
    <t xml:space="preserve">CABO DE COBRE FLEXÍVEL ISOLADO, 1,5 MM², ANTI-CHAMA 0,6/1,0 KV, PARA CIRCUITOS TERMINAIS - FORNECIMENTO E INSTALAÇÃO. AF_12/2015</t>
  </si>
  <si>
    <t xml:space="preserve">CABO DE COBRE FLEXÍVEL ISOLADO, 2,5 MM², ANTI-CHAMA 0,6/1,0 KV, PARA CIRCUITOS TERMINAIS - FORNECIMENTO E INSTALAÇÃO. AF_12/2015</t>
  </si>
  <si>
    <t xml:space="preserve">ELETRODUTO PVC FLEXIVEL CORRUGADO, REFORCADO, COR LARANJA, DE 20 MM, PARA LAJES E PISOS</t>
  </si>
  <si>
    <t xml:space="preserve">ED-50710</t>
  </si>
  <si>
    <t xml:space="preserve">RASGO EM CONCRETO PARA PASSAGEM DE ELETRODUTO/TUBULAÇÃO, DIÂMETROS DE 15MM A 25MM (1/2" A 1"), EXCLUSIVE ENCHIMENTO</t>
  </si>
  <si>
    <t xml:space="preserve">ED-50711</t>
  </si>
  <si>
    <t xml:space="preserve">RASGO EM CONCRETO PARA PASSAGEM DE ELETRODUTO/TUBULAÇÃO, DIÂMETROS DE 32MM A 50MM (1.1/4" A 2"), EXCLUSIVE ENCHIMENTO</t>
  </si>
  <si>
    <t xml:space="preserve">CPU007</t>
  </si>
  <si>
    <t xml:space="preserve">GAVETEIRO EM MDF E=15MM REVESTIDO EM LAMINADO MELAMÍNICO BRANCO, SOB BANCADA, C/4 GAVETAS, 45X70X50CM (COMPRIMENTO X ALTURA X PROFUNDIDADE), CONFORME PROJETO</t>
  </si>
  <si>
    <t xml:space="preserve">CHAPA DE MDF BRANCO LISO 2 FACES, E = 15 MM, DE *2,75 X 1,85* M</t>
  </si>
  <si>
    <t xml:space="preserve">PUXADOR AÇO ESCOVADO 352MM</t>
  </si>
  <si>
    <t xml:space="preserve">UNI </t>
  </si>
  <si>
    <t xml:space="preserve">CORREDIÇA TELESCÓPICA 400MM</t>
  </si>
  <si>
    <t xml:space="preserve">PAR</t>
  </si>
  <si>
    <t xml:space="preserve">PARAFUSO DE LATAO COM ROSCA SOBERBA, CABECA CHATA E FENDA SIMPLES, DIAMETRO 2,5 MM, COMPRIMENTO 12 MM</t>
  </si>
  <si>
    <t xml:space="preserve">FITA DE BORDO PVC  22MM , BRANCO</t>
  </si>
  <si>
    <t xml:space="preserve">M </t>
  </si>
  <si>
    <t xml:space="preserve">ADESIVO ACRILICO DE BASE AQUOSA / COLA DE CONTATO</t>
  </si>
  <si>
    <t xml:space="preserve">MARCENEIRO COM ENCARGOS COMPLEMENTARES</t>
  </si>
  <si>
    <t xml:space="preserve">AJUDANTE ESPECIALIZADO (HORISTA)</t>
  </si>
  <si>
    <t xml:space="preserve">H     </t>
  </si>
  <si>
    <t xml:space="preserve">CPU008</t>
  </si>
  <si>
    <t xml:space="preserve">CHAPA DE MDF BRANCO LISO 2 FACES, E = 25 MM, DE *2,75 X 1,85* M</t>
  </si>
  <si>
    <t xml:space="preserve">DOBRADIÇA RETA</t>
  </si>
  <si>
    <t xml:space="preserve">FERROLHO COM FECHO / TRINCO REDONDO, EM ACO GALVANIZADO / ZINCADO, DE SOBREPOR, COM COMPRIMENTO DE 3" A 4" E ESPESSURA MINIMA DA CHAPA DE 0,90 MM</t>
  </si>
  <si>
    <t xml:space="preserve">AJUDANTE ESPECIALIZADO COM ENCARGOS COMPLEMENTARES</t>
  </si>
  <si>
    <t xml:space="preserve">CPU009</t>
  </si>
  <si>
    <t xml:space="preserve">INSTALAÇÃO DE VIDRO FANTASIA MINI BOREAL, E = 4 MM, EM ESQUADRIA DE ALUMÍNIO OU PVC, FIXADO COM BAGUETE. AF_01/2021_PS</t>
  </si>
  <si>
    <t xml:space="preserve">SUDECAP-I</t>
  </si>
  <si>
    <t xml:space="preserve">81.04.05</t>
  </si>
  <si>
    <t xml:space="preserve">VIDRO FANTASIA/CANELADO E= 4MM, COLOCADO</t>
  </si>
  <si>
    <t xml:space="preserve">PERFIL DE BORRACHA EPDM MACICO *12 X 15* MM PARA ESQUADRIAS</t>
  </si>
  <si>
    <t xml:space="preserve">FITA DE PAPEL REFORCADA COM LAMINA DE METAL PARA REFORCO DE CANTOS DE CHAPA DE GESSO PARA DRYWALL</t>
  </si>
  <si>
    <t xml:space="preserve">VIDRACEIRO COM ENCARGOS COMPLEMENTARES</t>
  </si>
  <si>
    <t xml:space="preserve">CPU010</t>
  </si>
  <si>
    <t xml:space="preserve">ENGENHEIRO CIVIL PLENO COM ENCARGOS COMPLEMENTARES</t>
  </si>
  <si>
    <t xml:space="preserve">AUXILIAR TECNICO / ASSISTENTE DE ENGENHARIA</t>
  </si>
  <si>
    <t xml:space="preserve">CO-27470</t>
  </si>
  <si>
    <t xml:space="preserve">DESENHO E CÓPIA DE PROJETOS</t>
  </si>
  <si>
    <t xml:space="preserve">42.02.09</t>
  </si>
  <si>
    <t xml:space="preserve">COPIA XEROX A4 OU OFICIO</t>
  </si>
  <si>
    <t xml:space="preserve">UN</t>
  </si>
  <si>
    <t xml:space="preserve">CPU012</t>
  </si>
  <si>
    <t xml:space="preserve">ENCARREGADO GERAL DE OBRAS COM ENCARGOS COMPLEMENTARES</t>
  </si>
  <si>
    <t xml:space="preserve">MES</t>
  </si>
  <si>
    <t xml:space="preserve">ENGENHEIRO CIVIL JUNIOR COM ENCARGOS COMPLEMENTARES</t>
  </si>
  <si>
    <t xml:space="preserve">CPU013</t>
  </si>
  <si>
    <t xml:space="preserve">PLACA PVC ADESIVADA</t>
  </si>
  <si>
    <t xml:space="preserve">83.41.04</t>
  </si>
  <si>
    <t xml:space="preserve">FITA DUPLA FACE TRANSFERIVEL VHB12MMX20M UNITARIO 3M OU EQUIVALENTE</t>
  </si>
  <si>
    <t xml:space="preserve">UN.</t>
  </si>
  <si>
    <t xml:space="preserve">PEDREIRO COM ENCARGOS COMPLEMENTARES</t>
  </si>
  <si>
    <t xml:space="preserve">CPU014</t>
  </si>
  <si>
    <t xml:space="preserve">REMOÇÃO E REINSTALAÇÃO DE CADEIRA PARA DENTISTA</t>
  </si>
  <si>
    <t xml:space="preserve">ELETRICISTA COM ENCARGOS COMPLEMENTARES</t>
  </si>
  <si>
    <t xml:space="preserve">ENCANADOR OU BOMBEIRO HIDRÁULICO COM ENCARGOS COMPLEMENTARES</t>
  </si>
  <si>
    <t xml:space="preserve">CPU015</t>
  </si>
  <si>
    <t xml:space="preserve">ARMÁRIO  EM MDF E=15MM REVESTIDO EM LAMINADO MELAMÍNICO BRANCO, SUSPENSO, C/ DUAS PORTAS, 96X60X30 (LARGURA X ALTURA X PROFUNDIDADE), CONFORME PROJETO.</t>
  </si>
  <si>
    <t xml:space="preserve">CHAPA DE MDF BRANCO LISO 2 FACES, E = 15 MM, DE *2,75 X 1,85* M                                                                                                                                                                                                                                                                                                                                                                                                                                           </t>
  </si>
  <si>
    <t xml:space="preserve">PARAFUSO DE LATAO COM ROSCA SOBERBA, CABECA CHATA E FENDA SIMPLES, DIAMETRO 2,5 MM, COMPRIMENTO 12 MM                                                                                                                                                                                                                                                                                                                                                                                                     </t>
  </si>
  <si>
    <t xml:space="preserve">RL</t>
  </si>
  <si>
    <t xml:space="preserve">ADESIVO ACRILICO DE BASE AQUOSA / COLA DE CONTATO                                                                                                                                                                                                                                                                                                                                                                                                                                                         </t>
  </si>
  <si>
    <t xml:space="preserve">CPU016</t>
  </si>
  <si>
    <t xml:space="preserve">TORNEIRA COM ACIONAMENTO POR PEDAL</t>
  </si>
  <si>
    <t xml:space="preserve">AUXILIAR DE ENCANADOR OU BOMBEIRO HIDRÁULICO COM ENCARGOS COMPLEMENTARES</t>
  </si>
  <si>
    <t xml:space="preserve">Data</t>
  </si>
  <si>
    <t xml:space="preserve">Responsável Técnico:</t>
  </si>
  <si>
    <t xml:space="preserve">CREA/CAU:</t>
  </si>
  <si>
    <t xml:space="preserve">COT001</t>
  </si>
  <si>
    <t xml:space="preserve">TORNEIRA CLINICA HOSPITALAR PAREDE FIXA ALAVANCA COTOVELO</t>
  </si>
  <si>
    <t xml:space="preserve">VALOR</t>
  </si>
  <si>
    <t xml:space="preserve">LEROY MERLIN</t>
  </si>
  <si>
    <t xml:space="preserve">MADEIRA MADEIRA</t>
  </si>
  <si>
    <t xml:space="preserve">BAZAR DAS TORNEIRAS</t>
  </si>
  <si>
    <t xml:space="preserve">MEDIANA</t>
  </si>
  <si>
    <t xml:space="preserve">COT002</t>
  </si>
  <si>
    <t xml:space="preserve">RM POLICARBONATOS E ACESSÓRIOS (2,10 X 4,00) - 533,90</t>
  </si>
  <si>
    <t xml:space="preserve">DWGA (2,1 X 6) - 622,61</t>
  </si>
  <si>
    <t xml:space="preserve">LEROY MERLIN (1,05 X 3) - 212,41</t>
  </si>
  <si>
    <t xml:space="preserve">COT003</t>
  </si>
  <si>
    <t xml:space="preserve">GASÔMETRO MADEIRAS</t>
  </si>
  <si>
    <t xml:space="preserve">IPÊ FERRAGENS</t>
  </si>
  <si>
    <t xml:space="preserve">CASA DAS FRESAS</t>
  </si>
  <si>
    <t xml:space="preserve">COT004</t>
  </si>
  <si>
    <t xml:space="preserve">LOJA DO MECÂNICO</t>
  </si>
  <si>
    <t xml:space="preserve">GASôMETRO MADEIRAS</t>
  </si>
  <si>
    <t xml:space="preserve">COT005</t>
  </si>
  <si>
    <t xml:space="preserve">ESTOQUE DO MARCENEIRO (10 METROS - R$7,00)</t>
  </si>
  <si>
    <t xml:space="preserve">MARK FERRAGENS (50 METROS - R$81,13)</t>
  </si>
  <si>
    <t xml:space="preserve">AMIGO DO MÓVEL (10 METROS - R$8,62)</t>
  </si>
  <si>
    <t xml:space="preserve">COT006</t>
  </si>
  <si>
    <t xml:space="preserve">MEUPUXADOR</t>
  </si>
  <si>
    <t xml:space="preserve">M.RAE</t>
  </si>
</sst>
</file>

<file path=xl/styles.xml><?xml version="1.0" encoding="utf-8"?>
<styleSheet xmlns="http://schemas.openxmlformats.org/spreadsheetml/2006/main">
  <numFmts count="15">
    <numFmt numFmtId="164" formatCode="General"/>
    <numFmt numFmtId="165" formatCode="#."/>
    <numFmt numFmtId="166" formatCode="_(&quot;R$ &quot;* #,##0.00_);_(&quot;R$ &quot;* \(#,##0.00\);_(&quot;R$ &quot;* \-??_);_(@_)"/>
    <numFmt numFmtId="167" formatCode="_(&quot;R$&quot;* #,##0.00_);_(&quot;R$&quot;* \(#,##0.00\);_(&quot;R$&quot;* \-??_);_(@_)"/>
    <numFmt numFmtId="168" formatCode="_-&quot;R$ &quot;* #,##0.00_-;&quot;-R$ &quot;* #,##0.00_-;_-&quot;R$ &quot;* \-??_-;_-@_-"/>
    <numFmt numFmtId="169" formatCode="0%"/>
    <numFmt numFmtId="170" formatCode="_(* #,##0.00_);_(* \(#,##0.00\);_(* \-??_);_(@_)"/>
    <numFmt numFmtId="171" formatCode="_-* #,##0.00_-;\-* #,##0.00_-;_-* \-??_-;_-@_-"/>
    <numFmt numFmtId="172" formatCode="d/m/yyyy"/>
    <numFmt numFmtId="173" formatCode="0.00%"/>
    <numFmt numFmtId="174" formatCode="#,##0.00"/>
    <numFmt numFmtId="175" formatCode="@"/>
    <numFmt numFmtId="176" formatCode="General"/>
    <numFmt numFmtId="177" formatCode="0.0000"/>
    <numFmt numFmtId="178" formatCode="_-[$R$-416]\ * #,##0.00_-;\-[$R$-416]\ * #,##0.00_-;_-[$R$-416]\ * \-??_-;_-@_-"/>
  </numFmts>
  <fonts count="51">
    <font>
      <sz val="10"/>
      <name val="Arial"/>
      <family val="0"/>
      <charset val="1"/>
    </font>
    <font>
      <sz val="10"/>
      <name val="Arial"/>
      <family val="0"/>
    </font>
    <font>
      <sz val="10"/>
      <name val="Arial"/>
      <family val="0"/>
    </font>
    <font>
      <sz val="10"/>
      <name val="Arial"/>
      <family val="0"/>
    </font>
    <font>
      <sz val="11"/>
      <color rgb="FF000000"/>
      <name val="Calibri"/>
      <family val="2"/>
      <charset val="1"/>
    </font>
    <font>
      <sz val="11"/>
      <color rgb="FFFFFFFF"/>
      <name val="Calibri"/>
      <family val="2"/>
      <charset val="1"/>
    </font>
    <font>
      <sz val="11"/>
      <color rgb="FF800080"/>
      <name val="Calibri"/>
      <family val="2"/>
      <charset val="1"/>
    </font>
    <font>
      <sz val="11"/>
      <color rgb="FF008000"/>
      <name val="Calibri"/>
      <family val="2"/>
      <charset val="1"/>
    </font>
    <font>
      <b val="true"/>
      <sz val="11"/>
      <color rgb="FFFF9900"/>
      <name val="Calibri"/>
      <family val="2"/>
      <charset val="1"/>
    </font>
    <font>
      <sz val="9"/>
      <color rgb="FFFF0000"/>
      <name val="Geneva"/>
      <family val="2"/>
      <charset val="1"/>
    </font>
    <font>
      <b val="true"/>
      <sz val="11"/>
      <color rgb="FFFFFFFF"/>
      <name val="Calibri"/>
      <family val="2"/>
      <charset val="1"/>
    </font>
    <font>
      <sz val="11"/>
      <color rgb="FFFF9900"/>
      <name val="Calibri"/>
      <family val="2"/>
      <charset val="1"/>
    </font>
    <font>
      <sz val="1"/>
      <color rgb="FF800000"/>
      <name val="Courier New"/>
      <family val="3"/>
      <charset val="1"/>
    </font>
    <font>
      <sz val="11"/>
      <color rgb="FF333399"/>
      <name val="Calibri"/>
      <family val="2"/>
      <charset val="1"/>
    </font>
    <font>
      <i val="true"/>
      <sz val="11"/>
      <color rgb="FF808080"/>
      <name val="Calibri"/>
      <family val="2"/>
      <charset val="1"/>
    </font>
    <font>
      <b val="true"/>
      <sz val="15"/>
      <color rgb="FF003366"/>
      <name val="Calibri"/>
      <family val="2"/>
      <charset val="1"/>
    </font>
    <font>
      <b val="true"/>
      <sz val="13"/>
      <color rgb="FF003366"/>
      <name val="Calibri"/>
      <family val="2"/>
      <charset val="1"/>
    </font>
    <font>
      <b val="true"/>
      <sz val="11"/>
      <color rgb="FF003366"/>
      <name val="Calibri"/>
      <family val="2"/>
      <charset val="1"/>
    </font>
    <font>
      <sz val="10"/>
      <name val="Arial"/>
      <family val="2"/>
      <charset val="1"/>
    </font>
    <font>
      <sz val="11"/>
      <color rgb="FF993300"/>
      <name val="Calibri"/>
      <family val="2"/>
      <charset val="1"/>
    </font>
    <font>
      <sz val="11"/>
      <color rgb="FF000000"/>
      <name val="Arial"/>
      <family val="2"/>
      <charset val="1"/>
    </font>
    <font>
      <b val="true"/>
      <sz val="11"/>
      <color rgb="FF333333"/>
      <name val="Calibri"/>
      <family val="2"/>
      <charset val="1"/>
    </font>
    <font>
      <sz val="1"/>
      <color rgb="FF000080"/>
      <name val="Courier New"/>
      <family val="3"/>
      <charset val="1"/>
    </font>
    <font>
      <sz val="11"/>
      <color rgb="FFFF0000"/>
      <name val="Calibri"/>
      <family val="2"/>
      <charset val="1"/>
    </font>
    <font>
      <b val="true"/>
      <sz val="18"/>
      <color rgb="FF003366"/>
      <name val="Cambria"/>
      <family val="2"/>
      <charset val="1"/>
    </font>
    <font>
      <b val="true"/>
      <sz val="1"/>
      <color rgb="FF800000"/>
      <name val="Courier New"/>
      <family val="3"/>
      <charset val="1"/>
    </font>
    <font>
      <b val="true"/>
      <sz val="11"/>
      <color rgb="FF000000"/>
      <name val="Calibri"/>
      <family val="2"/>
      <charset val="1"/>
    </font>
    <font>
      <sz val="10"/>
      <color rgb="FF000000"/>
      <name val="Arial"/>
      <family val="2"/>
      <charset val="1"/>
    </font>
    <font>
      <b val="true"/>
      <sz val="14"/>
      <color rgb="FFFFFFFF"/>
      <name val="Arial"/>
      <family val="2"/>
      <charset val="1"/>
    </font>
    <font>
      <b val="true"/>
      <sz val="10"/>
      <color rgb="FF000000"/>
      <name val="Arial"/>
      <family val="2"/>
      <charset val="1"/>
    </font>
    <font>
      <b val="true"/>
      <sz val="10"/>
      <name val="Arial"/>
      <family val="2"/>
      <charset val="1"/>
    </font>
    <font>
      <b val="true"/>
      <sz val="14"/>
      <color rgb="FFFFFFFF"/>
      <name val="Calibri"/>
      <family val="2"/>
      <charset val="1"/>
    </font>
    <font>
      <b val="true"/>
      <sz val="9"/>
      <color rgb="FFFFFFFF"/>
      <name val="Arial"/>
      <family val="2"/>
      <charset val="1"/>
    </font>
    <font>
      <sz val="11"/>
      <name val="Calibri"/>
      <family val="2"/>
      <charset val="1"/>
    </font>
    <font>
      <sz val="9"/>
      <name val="Arial"/>
      <family val="2"/>
      <charset val="1"/>
    </font>
    <font>
      <sz val="6"/>
      <color rgb="FF000000"/>
      <name val="Arial"/>
      <family val="2"/>
      <charset val="1"/>
    </font>
    <font>
      <sz val="10"/>
      <color rgb="FF000000"/>
      <name val="Calibri"/>
      <family val="2"/>
      <charset val="1"/>
    </font>
    <font>
      <b val="true"/>
      <sz val="10"/>
      <color rgb="FF000000"/>
      <name val="Calibri"/>
      <family val="2"/>
      <charset val="1"/>
    </font>
    <font>
      <sz val="9"/>
      <color rgb="FF010000"/>
      <name val="Arial"/>
      <family val="2"/>
      <charset val="1"/>
    </font>
    <font>
      <b val="true"/>
      <sz val="12"/>
      <color rgb="FF000000"/>
      <name val="Calibri"/>
      <family val="2"/>
      <charset val="1"/>
    </font>
    <font>
      <sz val="11"/>
      <name val="Arial"/>
      <family val="2"/>
      <charset val="1"/>
    </font>
    <font>
      <b val="true"/>
      <sz val="18"/>
      <color rgb="FFFFFFFF"/>
      <name val="Arial"/>
      <family val="2"/>
      <charset val="1"/>
    </font>
    <font>
      <sz val="9"/>
      <color rgb="FF000000"/>
      <name val="Arial"/>
      <family val="2"/>
      <charset val="1"/>
    </font>
    <font>
      <b val="true"/>
      <sz val="9"/>
      <name val="Arial"/>
      <family val="2"/>
      <charset val="1"/>
    </font>
    <font>
      <b val="true"/>
      <sz val="9"/>
      <color rgb="FF000000"/>
      <name val="Arial"/>
      <family val="2"/>
      <charset val="1"/>
    </font>
    <font>
      <b val="true"/>
      <sz val="14"/>
      <name val="Arial"/>
      <family val="2"/>
      <charset val="1"/>
    </font>
    <font>
      <sz val="10"/>
      <color rgb="FFFFFFFF"/>
      <name val="Arial"/>
      <family val="2"/>
      <charset val="1"/>
    </font>
    <font>
      <sz val="8"/>
      <name val="Calibri"/>
      <family val="2"/>
      <charset val="1"/>
    </font>
    <font>
      <b val="true"/>
      <sz val="14"/>
      <name val="Calibri"/>
      <family val="2"/>
      <charset val="1"/>
    </font>
    <font>
      <b val="true"/>
      <sz val="8"/>
      <name val="Calibri"/>
      <family val="2"/>
      <charset val="1"/>
    </font>
    <font>
      <b val="true"/>
      <sz val="8"/>
      <color rgb="FF000000"/>
      <name val="Calibri"/>
      <family val="2"/>
      <charset val="1"/>
    </font>
  </fonts>
  <fills count="30">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CFFFF"/>
        <bgColor rgb="FFCCFFCC"/>
      </patternFill>
    </fill>
    <fill>
      <patternFill patternType="solid">
        <fgColor rgb="FFFFCC99"/>
        <bgColor rgb="FFD9D9D9"/>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EFB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DFB200"/>
      </patternFill>
    </fill>
    <fill>
      <patternFill patternType="solid">
        <fgColor rgb="FF333399"/>
        <bgColor rgb="FF003366"/>
      </patternFill>
    </fill>
    <fill>
      <patternFill patternType="solid">
        <fgColor rgb="FFFF0000"/>
        <bgColor rgb="FF9933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
      <patternFill patternType="solid">
        <fgColor rgb="FF0000FF"/>
        <bgColor rgb="FF0000FF"/>
      </patternFill>
    </fill>
    <fill>
      <patternFill patternType="solid">
        <fgColor rgb="FF3366FF"/>
        <bgColor rgb="FF0066CC"/>
      </patternFill>
    </fill>
    <fill>
      <patternFill patternType="solid">
        <fgColor rgb="FF00CCFF"/>
        <bgColor rgb="FF33CCCC"/>
      </patternFill>
    </fill>
    <fill>
      <patternFill patternType="solid">
        <fgColor rgb="FFFFFFFF"/>
        <bgColor rgb="FFFFFFCC"/>
      </patternFill>
    </fill>
    <fill>
      <patternFill patternType="solid">
        <fgColor rgb="FF003366"/>
        <bgColor rgb="FF333399"/>
      </patternFill>
    </fill>
    <fill>
      <patternFill patternType="solid">
        <fgColor rgb="FFD9D9D9"/>
        <bgColor rgb="FFCCCCFF"/>
      </patternFill>
    </fill>
  </fills>
  <borders count="74">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right/>
      <top/>
      <bottom style="double">
        <color rgb="FFFF9900"/>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style="thin">
        <color rgb="FF333399"/>
      </top>
      <bottom style="double">
        <color rgb="FF333399"/>
      </bottom>
      <diagonal/>
    </border>
    <border diagonalUp="false" diagonalDown="false">
      <left style="medium"/>
      <right/>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style="medium"/>
      <top style="medium"/>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thin"/>
      <right style="thin"/>
      <top style="thin"/>
      <bottom style="medium"/>
      <diagonal/>
    </border>
    <border diagonalUp="false" diagonalDown="false">
      <left style="medium"/>
      <right style="thin"/>
      <top/>
      <bottom style="medium"/>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style="thin"/>
      <right style="medium"/>
      <top style="medium"/>
      <bottom/>
      <diagonal/>
    </border>
    <border diagonalUp="false" diagonalDown="false">
      <left style="thin"/>
      <right style="thin"/>
      <top style="thin"/>
      <bottom style="thin"/>
      <diagonal/>
    </border>
    <border diagonalUp="false" diagonalDown="false">
      <left/>
      <right style="thin"/>
      <top/>
      <bottom/>
      <diagonal/>
    </border>
    <border diagonalUp="false" diagonalDown="false">
      <left/>
      <right/>
      <top style="thin">
        <color rgb="FF010000"/>
      </top>
      <bottom style="thin">
        <color rgb="FF010000"/>
      </bottom>
      <diagonal/>
    </border>
    <border diagonalUp="false" diagonalDown="false">
      <left style="medium"/>
      <right/>
      <top/>
      <bottom/>
      <diagonal/>
    </border>
    <border diagonalUp="false" diagonalDown="false">
      <left/>
      <right style="medium"/>
      <top/>
      <bottom/>
      <diagonal/>
    </border>
    <border diagonalUp="false" diagonalDown="false">
      <left style="medium"/>
      <right style="medium"/>
      <top/>
      <bottom/>
      <diagonal/>
    </border>
    <border diagonalUp="false" diagonalDown="false">
      <left style="medium"/>
      <right style="medium"/>
      <top/>
      <bottom style="thin"/>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thin"/>
      <right style="medium"/>
      <top/>
      <bottom style="thin"/>
      <diagonal/>
    </border>
    <border diagonalUp="false" diagonalDown="false">
      <left/>
      <right style="thin"/>
      <top/>
      <bottom style="thin"/>
      <diagonal/>
    </border>
    <border diagonalUp="false" diagonalDown="false">
      <left style="thin"/>
      <right/>
      <top/>
      <bottom style="thin"/>
      <diagonal/>
    </border>
    <border diagonalUp="false" diagonalDown="false">
      <left/>
      <right/>
      <top/>
      <bottom style="thin"/>
      <diagonal/>
    </border>
    <border diagonalUp="false" diagonalDown="false">
      <left style="medium"/>
      <right/>
      <top style="thin"/>
      <bottom style="thin"/>
      <diagonal/>
    </border>
    <border diagonalUp="false" diagonalDown="false">
      <left/>
      <right/>
      <top style="thin"/>
      <bottom style="thin"/>
      <diagonal/>
    </border>
    <border diagonalUp="false" diagonalDown="false">
      <left/>
      <right style="medium"/>
      <top style="thin"/>
      <bottom style="thin"/>
      <diagonal/>
    </border>
    <border diagonalUp="false" diagonalDown="false">
      <left/>
      <right/>
      <top/>
      <bottom style="medium"/>
      <diagonal/>
    </border>
    <border diagonalUp="false" diagonalDown="false">
      <left/>
      <right style="medium"/>
      <top/>
      <bottom style="medium"/>
      <diagonal/>
    </border>
    <border diagonalUp="false" diagonalDown="false">
      <left style="medium"/>
      <right style="medium"/>
      <top style="thin"/>
      <bottom style="thin"/>
      <diagonal/>
    </border>
    <border diagonalUp="false" diagonalDown="false">
      <left style="medium"/>
      <right/>
      <top/>
      <bottom style="thin"/>
      <diagonal/>
    </border>
    <border diagonalUp="false" diagonalDown="false">
      <left/>
      <right style="medium"/>
      <top/>
      <bottom style="thin"/>
      <diagonal/>
    </border>
    <border diagonalUp="false" diagonalDown="false">
      <left style="medium"/>
      <right/>
      <top style="thin"/>
      <bottom/>
      <diagonal/>
    </border>
    <border diagonalUp="false" diagonalDown="false">
      <left style="medium"/>
      <right/>
      <top style="thin"/>
      <bottom style="hair"/>
      <diagonal/>
    </border>
    <border diagonalUp="false" diagonalDown="false">
      <left style="thin"/>
      <right/>
      <top style="thin"/>
      <bottom style="hair"/>
      <diagonal/>
    </border>
    <border diagonalUp="false" diagonalDown="false">
      <left/>
      <right/>
      <top style="thin"/>
      <bottom style="hair"/>
      <diagonal/>
    </border>
    <border diagonalUp="false" diagonalDown="false">
      <left/>
      <right style="thin"/>
      <top style="thin"/>
      <bottom style="hair"/>
      <diagonal/>
    </border>
    <border diagonalUp="false" diagonalDown="false">
      <left style="thin"/>
      <right style="medium"/>
      <top style="thin"/>
      <bottom style="hair"/>
      <diagonal/>
    </border>
    <border diagonalUp="false" diagonalDown="false">
      <left style="medium"/>
      <right/>
      <top style="hair"/>
      <bottom style="hair"/>
      <diagonal/>
    </border>
    <border diagonalUp="false" diagonalDown="false">
      <left style="thin"/>
      <right/>
      <top style="hair"/>
      <bottom style="hair"/>
      <diagonal/>
    </border>
    <border diagonalUp="false" diagonalDown="false">
      <left/>
      <right/>
      <top style="hair"/>
      <bottom style="hair"/>
      <diagonal/>
    </border>
    <border diagonalUp="false" diagonalDown="false">
      <left/>
      <right style="thin"/>
      <top style="hair"/>
      <bottom style="hair"/>
      <diagonal/>
    </border>
    <border diagonalUp="false" diagonalDown="false">
      <left style="medium"/>
      <right/>
      <top style="hair"/>
      <bottom style="thin"/>
      <diagonal/>
    </border>
    <border diagonalUp="false" diagonalDown="false">
      <left style="thin"/>
      <right/>
      <top style="hair"/>
      <bottom style="thin"/>
      <diagonal/>
    </border>
    <border diagonalUp="false" diagonalDown="false">
      <left style="thin"/>
      <right/>
      <top/>
      <bottom/>
      <diagonal/>
    </border>
    <border diagonalUp="false" diagonalDown="false">
      <left style="hair"/>
      <right style="medium"/>
      <top style="thin"/>
      <bottom style="hair"/>
      <diagonal/>
    </border>
    <border diagonalUp="false" diagonalDown="false">
      <left style="hair"/>
      <right style="medium"/>
      <top style="hair"/>
      <bottom style="hair"/>
      <diagonal/>
    </border>
    <border diagonalUp="false" diagonalDown="false">
      <left style="hair"/>
      <right style="medium"/>
      <top style="hair"/>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medium"/>
      <right style="medium"/>
      <top style="medium"/>
      <bottom style="medium"/>
      <diagonal/>
    </border>
    <border diagonalUp="false" diagonalDown="false">
      <left style="hair"/>
      <right style="hair"/>
      <top style="thin"/>
      <bottom style="thin"/>
      <diagonal/>
    </border>
    <border diagonalUp="false" diagonalDown="false">
      <left style="hair"/>
      <right style="hair"/>
      <top/>
      <bottom style="hair"/>
      <diagonal/>
    </border>
    <border diagonalUp="false" diagonalDown="false">
      <left style="hair"/>
      <right style="hair"/>
      <top style="thin"/>
      <bottom/>
      <diagonal/>
    </border>
    <border diagonalUp="false" diagonalDown="false">
      <left style="hair"/>
      <right style="hair"/>
      <top style="hair"/>
      <bottom style="hair"/>
      <diagonal/>
    </border>
    <border diagonalUp="false" diagonalDown="false">
      <left style="hair"/>
      <right/>
      <top/>
      <bottom/>
      <diagonal/>
    </border>
    <border diagonalUp="false" diagonalDown="false">
      <left/>
      <right/>
      <top style="thin"/>
      <bottom/>
      <diagonal/>
    </border>
  </borders>
  <cellStyleXfs count="30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0" fontId="18"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9" fontId="18" fillId="0"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5"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5" borderId="0" applyFont="true" applyBorder="false" applyAlignment="true" applyProtection="false">
      <alignment horizontal="general" vertical="bottom" textRotation="0" wrapText="false" indent="0" shrinkToFit="false"/>
    </xf>
    <xf numFmtId="164" fontId="5" fillId="15" borderId="0" applyFont="true" applyBorder="false" applyAlignment="true" applyProtection="false">
      <alignment horizontal="general" vertical="bottom" textRotation="0" wrapText="false" indent="0" shrinkToFit="false"/>
    </xf>
    <xf numFmtId="164" fontId="5" fillId="15" borderId="0" applyFont="true" applyBorder="false" applyAlignment="true" applyProtection="false">
      <alignment horizontal="general" vertical="bottom" textRotation="0" wrapText="false" indent="0" shrinkToFit="false"/>
    </xf>
    <xf numFmtId="164" fontId="5" fillId="15"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7"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9" borderId="0" applyFont="true" applyBorder="false" applyAlignment="true" applyProtection="false">
      <alignment horizontal="general" vertical="bottom" textRotation="0" wrapText="false" indent="0" shrinkToFit="false"/>
    </xf>
    <xf numFmtId="164" fontId="6" fillId="3" borderId="0" applyFont="true" applyBorder="false" applyAlignment="true" applyProtection="false">
      <alignment horizontal="general" vertical="bottom" textRotation="0" wrapText="false" indent="0" shrinkToFit="false"/>
    </xf>
    <xf numFmtId="164" fontId="7" fillId="4" borderId="0" applyFont="true" applyBorder="false" applyAlignment="true" applyProtection="false">
      <alignment horizontal="general" vertical="bottom" textRotation="0" wrapText="false" indent="0" shrinkToFit="false"/>
    </xf>
    <xf numFmtId="164" fontId="7" fillId="4" borderId="0" applyFont="true" applyBorder="false" applyAlignment="true" applyProtection="false">
      <alignment horizontal="general" vertical="bottom" textRotation="0" wrapText="false" indent="0" shrinkToFit="false"/>
    </xf>
    <xf numFmtId="164" fontId="7" fillId="4" borderId="0" applyFont="true" applyBorder="false" applyAlignment="true" applyProtection="false">
      <alignment horizontal="general" vertical="bottom" textRotation="0" wrapText="false" indent="0" shrinkToFit="false"/>
    </xf>
    <xf numFmtId="164" fontId="7" fillId="4" borderId="0" applyFont="true" applyBorder="false" applyAlignment="true" applyProtection="false">
      <alignment horizontal="general" vertical="bottom" textRotation="0" wrapText="false" indent="0" shrinkToFit="false"/>
    </xf>
    <xf numFmtId="164" fontId="8" fillId="20" borderId="1" applyFont="true" applyBorder="true" applyAlignment="true" applyProtection="false">
      <alignment horizontal="general" vertical="bottom" textRotation="0" wrapText="false" indent="0" shrinkToFit="false"/>
    </xf>
    <xf numFmtId="164" fontId="9"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10" fillId="21" borderId="2" applyFont="true" applyBorder="true" applyAlignment="true" applyProtection="false">
      <alignment horizontal="general" vertical="bottom" textRotation="0" wrapText="false" indent="0" shrinkToFit="false"/>
    </xf>
    <xf numFmtId="164" fontId="8" fillId="20" borderId="1" applyFont="true" applyBorder="true" applyAlignment="true" applyProtection="false">
      <alignment horizontal="general" vertical="bottom" textRotation="0" wrapText="false" indent="0" shrinkToFit="false"/>
    </xf>
    <xf numFmtId="164" fontId="8" fillId="20" borderId="1" applyFont="true" applyBorder="true" applyAlignment="true" applyProtection="false">
      <alignment horizontal="general" vertical="bottom" textRotation="0" wrapText="false" indent="0" shrinkToFit="false"/>
    </xf>
    <xf numFmtId="164" fontId="8" fillId="20" borderId="1" applyFont="true" applyBorder="true" applyAlignment="true" applyProtection="false">
      <alignment horizontal="general" vertical="bottom" textRotation="0" wrapText="false" indent="0" shrinkToFit="false"/>
    </xf>
    <xf numFmtId="164" fontId="8" fillId="20" borderId="1" applyFont="true" applyBorder="true" applyAlignment="true" applyProtection="false">
      <alignment horizontal="general" vertical="bottom" textRotation="0" wrapText="false" indent="0" shrinkToFit="false"/>
    </xf>
    <xf numFmtId="164" fontId="10" fillId="21" borderId="2" applyFont="true" applyBorder="true" applyAlignment="true" applyProtection="false">
      <alignment horizontal="general" vertical="bottom" textRotation="0" wrapText="false" indent="0" shrinkToFit="false"/>
    </xf>
    <xf numFmtId="164" fontId="10" fillId="21" borderId="2" applyFont="true" applyBorder="true" applyAlignment="true" applyProtection="false">
      <alignment horizontal="general" vertical="bottom" textRotation="0" wrapText="false" indent="0" shrinkToFit="false"/>
    </xf>
    <xf numFmtId="164" fontId="10" fillId="21" borderId="2" applyFont="true" applyBorder="true" applyAlignment="true" applyProtection="false">
      <alignment horizontal="general" vertical="bottom" textRotation="0" wrapText="false" indent="0" shrinkToFit="false"/>
    </xf>
    <xf numFmtId="164" fontId="10" fillId="21" borderId="2"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5" fontId="12" fillId="0" borderId="0" applyFont="true" applyBorder="true" applyAlignment="true" applyProtection="true">
      <alignment horizontal="general" vertical="bottom" textRotation="0" wrapText="false" indent="0" shrinkToFit="false"/>
      <protection locked="false" hidden="false"/>
    </xf>
    <xf numFmtId="164" fontId="13" fillId="7" borderId="1" applyFont="true" applyBorder="true" applyAlignment="true" applyProtection="false">
      <alignment horizontal="general" vertical="bottom" textRotation="0" wrapText="false" indent="0" shrinkToFit="false"/>
    </xf>
    <xf numFmtId="164" fontId="13" fillId="7" borderId="1" applyFont="true" applyBorder="true" applyAlignment="true" applyProtection="false">
      <alignment horizontal="general" vertical="bottom" textRotation="0" wrapText="false" indent="0" shrinkToFit="false"/>
    </xf>
    <xf numFmtId="164" fontId="13" fillId="7" borderId="1" applyFont="true" applyBorder="true" applyAlignment="true" applyProtection="false">
      <alignment horizontal="general" vertical="bottom" textRotation="0" wrapText="false" indent="0" shrinkToFit="false"/>
    </xf>
    <xf numFmtId="164" fontId="13" fillId="7" borderId="1" applyFont="true" applyBorder="true" applyAlignment="true" applyProtection="false">
      <alignment horizontal="general" vertical="bottom" textRotation="0" wrapText="false" indent="0" shrinkToFit="false"/>
    </xf>
    <xf numFmtId="164" fontId="14" fillId="0" borderId="0" applyFont="true" applyBorder="false" applyAlignment="true" applyProtection="false">
      <alignment horizontal="general" vertical="bottom" textRotation="0" wrapText="false" indent="0" shrinkToFit="false"/>
    </xf>
    <xf numFmtId="165" fontId="12" fillId="0" borderId="0" applyFont="true" applyBorder="true" applyAlignment="true" applyProtection="true">
      <alignment horizontal="general" vertical="bottom" textRotation="0" wrapText="false" indent="0" shrinkToFit="false"/>
      <protection locked="false" hidden="false"/>
    </xf>
    <xf numFmtId="164" fontId="7" fillId="4" borderId="0" applyFont="true" applyBorder="false" applyAlignment="true" applyProtection="false">
      <alignment horizontal="general" vertical="bottom" textRotation="0" wrapText="false" indent="0" shrinkToFit="false"/>
    </xf>
    <xf numFmtId="164" fontId="15" fillId="0" borderId="4" applyFont="true" applyBorder="true" applyAlignment="true" applyProtection="false">
      <alignment horizontal="general" vertical="bottom" textRotation="0" wrapText="false" indent="0" shrinkToFit="false"/>
    </xf>
    <xf numFmtId="164" fontId="16" fillId="0" borderId="5" applyFont="true" applyBorder="true" applyAlignment="true" applyProtection="false">
      <alignment horizontal="general" vertical="bottom" textRotation="0" wrapText="false" indent="0" shrinkToFit="false"/>
    </xf>
    <xf numFmtId="164" fontId="17" fillId="0" borderId="6" applyFont="true" applyBorder="true" applyAlignment="true" applyProtection="false">
      <alignment horizontal="general" vertical="bottom" textRotation="0" wrapText="false" indent="0" shrinkToFit="false"/>
    </xf>
    <xf numFmtId="164" fontId="17" fillId="0" borderId="0" applyFont="true" applyBorder="false" applyAlignment="true" applyProtection="false">
      <alignment horizontal="general" vertical="bottom" textRotation="0" wrapText="false" indent="0" shrinkToFit="false"/>
    </xf>
    <xf numFmtId="164" fontId="6" fillId="3" borderId="0" applyFont="true" applyBorder="false" applyAlignment="true" applyProtection="false">
      <alignment horizontal="general" vertical="bottom" textRotation="0" wrapText="false" indent="0" shrinkToFit="false"/>
    </xf>
    <xf numFmtId="164" fontId="6" fillId="3" borderId="0" applyFont="true" applyBorder="false" applyAlignment="true" applyProtection="false">
      <alignment horizontal="general" vertical="bottom" textRotation="0" wrapText="false" indent="0" shrinkToFit="false"/>
    </xf>
    <xf numFmtId="164" fontId="6" fillId="3" borderId="0" applyFont="true" applyBorder="false" applyAlignment="true" applyProtection="false">
      <alignment horizontal="general" vertical="bottom" textRotation="0" wrapText="false" indent="0" shrinkToFit="false"/>
    </xf>
    <xf numFmtId="164" fontId="6" fillId="3" borderId="0" applyFont="true" applyBorder="false" applyAlignment="true" applyProtection="false">
      <alignment horizontal="general" vertical="bottom" textRotation="0" wrapText="false" indent="0" shrinkToFit="false"/>
    </xf>
    <xf numFmtId="164" fontId="13" fillId="7" borderId="1" applyFont="true" applyBorder="tru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6" fontId="18" fillId="0" borderId="0" applyFont="true" applyBorder="false" applyAlignment="true" applyProtection="false">
      <alignment horizontal="general" vertical="bottom" textRotation="0" wrapText="false" indent="0" shrinkToFit="false"/>
    </xf>
    <xf numFmtId="167" fontId="18" fillId="0" borderId="0" applyFont="true" applyBorder="false" applyAlignment="true" applyProtection="false">
      <alignment horizontal="general" vertical="bottom" textRotation="0" wrapText="false" indent="0" shrinkToFit="false"/>
    </xf>
    <xf numFmtId="168" fontId="18" fillId="0" borderId="0" applyFont="true" applyBorder="false" applyAlignment="true" applyProtection="false">
      <alignment horizontal="general" vertical="bottom" textRotation="0" wrapText="false" indent="0" shrinkToFit="false"/>
    </xf>
    <xf numFmtId="167" fontId="18" fillId="0" borderId="0" applyFont="true" applyBorder="false" applyAlignment="true" applyProtection="false">
      <alignment horizontal="general" vertical="bottom" textRotation="0" wrapText="false" indent="0" shrinkToFit="false"/>
    </xf>
    <xf numFmtId="166" fontId="18" fillId="0" borderId="0" applyFont="true" applyBorder="false" applyAlignment="true" applyProtection="false">
      <alignment horizontal="general" vertical="bottom" textRotation="0" wrapText="false" indent="0" shrinkToFit="false"/>
    </xf>
    <xf numFmtId="167" fontId="18" fillId="0" borderId="0" applyFont="true" applyBorder="false" applyAlignment="true" applyProtection="false">
      <alignment horizontal="general" vertical="bottom" textRotation="0" wrapText="false" indent="0" shrinkToFit="false"/>
    </xf>
    <xf numFmtId="166" fontId="18" fillId="0" borderId="0" applyFont="true" applyBorder="false" applyAlignment="true" applyProtection="false">
      <alignment horizontal="general" vertical="bottom" textRotation="0" wrapText="false" indent="0" shrinkToFit="false"/>
    </xf>
    <xf numFmtId="166" fontId="18" fillId="0" borderId="0" applyFont="true" applyBorder="false" applyAlignment="true" applyProtection="false">
      <alignment horizontal="general" vertical="bottom" textRotation="0" wrapText="false" indent="0" shrinkToFit="false"/>
    </xf>
    <xf numFmtId="167" fontId="18" fillId="0" borderId="0" applyFont="true" applyBorder="false" applyAlignment="true" applyProtection="false">
      <alignment horizontal="general" vertical="bottom" textRotation="0" wrapText="false" indent="0" shrinkToFit="false"/>
    </xf>
    <xf numFmtId="167" fontId="18" fillId="0" borderId="0" applyFont="true" applyBorder="false" applyAlignment="true" applyProtection="false">
      <alignment horizontal="general" vertical="bottom" textRotation="0" wrapText="false" indent="0" shrinkToFit="false"/>
    </xf>
    <xf numFmtId="166" fontId="18" fillId="0" borderId="0" applyFont="true" applyBorder="false" applyAlignment="true" applyProtection="false">
      <alignment horizontal="general" vertical="bottom" textRotation="0" wrapText="false" indent="0" shrinkToFit="false"/>
    </xf>
    <xf numFmtId="166" fontId="18" fillId="0" borderId="0" applyFont="true" applyBorder="false" applyAlignment="true" applyProtection="false">
      <alignment horizontal="general" vertical="bottom" textRotation="0" wrapText="false" indent="0" shrinkToFit="false"/>
    </xf>
    <xf numFmtId="164" fontId="19" fillId="22" borderId="0" applyFont="true" applyBorder="false" applyAlignment="true" applyProtection="false">
      <alignment horizontal="general" vertical="bottom" textRotation="0" wrapText="false" indent="0" shrinkToFit="false"/>
    </xf>
    <xf numFmtId="164" fontId="19" fillId="22" borderId="0" applyFont="true" applyBorder="false" applyAlignment="true" applyProtection="false">
      <alignment horizontal="general" vertical="bottom" textRotation="0" wrapText="false" indent="0" shrinkToFit="false"/>
    </xf>
    <xf numFmtId="164" fontId="19" fillId="22" borderId="0" applyFont="true" applyBorder="false" applyAlignment="true" applyProtection="false">
      <alignment horizontal="general" vertical="bottom" textRotation="0" wrapText="false" indent="0" shrinkToFit="false"/>
    </xf>
    <xf numFmtId="164" fontId="19" fillId="22" borderId="0" applyFont="true" applyBorder="false" applyAlignment="true" applyProtection="false">
      <alignment horizontal="general" vertical="bottom" textRotation="0" wrapText="false" indent="0" shrinkToFit="false"/>
    </xf>
    <xf numFmtId="164" fontId="19" fillId="22" borderId="0" applyFont="true" applyBorder="false" applyAlignment="true" applyProtection="false">
      <alignment horizontal="general" vertical="bottom" textRotation="0" wrapText="false" indent="0" shrinkToFit="false"/>
    </xf>
    <xf numFmtId="164" fontId="19" fillId="22" borderId="0" applyFont="true" applyBorder="false" applyAlignment="true" applyProtection="false">
      <alignment horizontal="general" vertical="bottom" textRotation="0" wrapText="false" indent="0" shrinkToFit="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23" borderId="7" applyFont="true" applyBorder="true" applyAlignment="true" applyProtection="false">
      <alignment horizontal="general" vertical="bottom" textRotation="0" wrapText="false" indent="0" shrinkToFit="false"/>
    </xf>
    <xf numFmtId="164" fontId="18" fillId="23" borderId="7" applyFont="true" applyBorder="true" applyAlignment="true" applyProtection="false">
      <alignment horizontal="general" vertical="bottom" textRotation="0" wrapText="false" indent="0" shrinkToFit="false"/>
    </xf>
    <xf numFmtId="164" fontId="18" fillId="23" borderId="7" applyFont="true" applyBorder="true" applyAlignment="true" applyProtection="false">
      <alignment horizontal="general" vertical="bottom" textRotation="0" wrapText="false" indent="0" shrinkToFit="false"/>
    </xf>
    <xf numFmtId="164" fontId="18" fillId="23" borderId="7" applyFont="true" applyBorder="true" applyAlignment="true" applyProtection="false">
      <alignment horizontal="general" vertical="bottom" textRotation="0" wrapText="false" indent="0" shrinkToFit="false"/>
    </xf>
    <xf numFmtId="164" fontId="18" fillId="23" borderId="7" applyFont="true" applyBorder="true" applyAlignment="true" applyProtection="false">
      <alignment horizontal="general" vertical="bottom" textRotation="0" wrapText="false" indent="0" shrinkToFit="false"/>
    </xf>
    <xf numFmtId="164" fontId="18" fillId="23" borderId="7" applyFont="true" applyBorder="true" applyAlignment="true" applyProtection="false">
      <alignment horizontal="general" vertical="bottom" textRotation="0" wrapText="false" indent="0" shrinkToFit="false"/>
    </xf>
    <xf numFmtId="164" fontId="21" fillId="20" borderId="8" applyFont="true" applyBorder="true" applyAlignment="true" applyProtection="false">
      <alignment horizontal="general" vertical="bottom" textRotation="0" wrapText="false" indent="0" shrinkToFit="false"/>
    </xf>
    <xf numFmtId="165" fontId="12" fillId="0" borderId="0" applyFont="true" applyBorder="true" applyAlignment="true" applyProtection="true">
      <alignment horizontal="general" vertical="bottom" textRotation="0" wrapText="false" indent="0" shrinkToFit="false"/>
      <protection locked="false" hidden="false"/>
    </xf>
    <xf numFmtId="165" fontId="12" fillId="0" borderId="0" applyFont="true" applyBorder="true" applyAlignment="true" applyProtection="true">
      <alignment horizontal="general" vertical="bottom" textRotation="0" wrapText="false" indent="0" shrinkToFit="false"/>
      <protection locked="false" hidden="false"/>
    </xf>
    <xf numFmtId="169" fontId="18" fillId="0" borderId="0" applyFont="true" applyBorder="false" applyAlignment="true" applyProtection="false">
      <alignment horizontal="general" vertical="bottom" textRotation="0" wrapText="false" indent="0" shrinkToFit="false"/>
    </xf>
    <xf numFmtId="169" fontId="18" fillId="0" borderId="0" applyFont="true" applyBorder="false" applyAlignment="true" applyProtection="false">
      <alignment horizontal="general" vertical="bottom" textRotation="0" wrapText="false" indent="0" shrinkToFit="false"/>
    </xf>
    <xf numFmtId="169" fontId="18" fillId="0" borderId="0" applyFont="true" applyBorder="false" applyAlignment="true" applyProtection="false">
      <alignment horizontal="general" vertical="bottom" textRotation="0" wrapText="false" indent="0" shrinkToFit="false"/>
    </xf>
    <xf numFmtId="169" fontId="18" fillId="0" borderId="0" applyFont="true" applyBorder="false" applyAlignment="true" applyProtection="false">
      <alignment horizontal="general" vertical="bottom" textRotation="0" wrapText="false" indent="0" shrinkToFit="false"/>
    </xf>
    <xf numFmtId="169" fontId="18" fillId="0" borderId="0" applyFont="true" applyBorder="false" applyAlignment="true" applyProtection="false">
      <alignment horizontal="general" vertical="bottom" textRotation="0" wrapText="false" indent="0" shrinkToFit="false"/>
    </xf>
    <xf numFmtId="169" fontId="18" fillId="0" borderId="0" applyFont="true" applyBorder="false" applyAlignment="true" applyProtection="false">
      <alignment horizontal="general" vertical="bottom" textRotation="0" wrapText="false" indent="0" shrinkToFit="false"/>
    </xf>
    <xf numFmtId="169" fontId="18" fillId="0" borderId="0" applyFont="true" applyBorder="false" applyAlignment="true" applyProtection="false">
      <alignment horizontal="general" vertical="bottom" textRotation="0" wrapText="false" indent="0" shrinkToFit="false"/>
    </xf>
    <xf numFmtId="169" fontId="18" fillId="0" borderId="0" applyFont="true" applyBorder="false" applyAlignment="true" applyProtection="false">
      <alignment horizontal="general" vertical="bottom" textRotation="0" wrapText="false" indent="0" shrinkToFit="false"/>
    </xf>
    <xf numFmtId="164" fontId="6" fillId="3" borderId="0" applyFont="true" applyBorder="false" applyAlignment="true" applyProtection="false">
      <alignment horizontal="general" vertical="bottom" textRotation="0" wrapText="false" indent="0" shrinkToFit="false"/>
    </xf>
    <xf numFmtId="164" fontId="21" fillId="20" borderId="8" applyFont="true" applyBorder="true" applyAlignment="true" applyProtection="false">
      <alignment horizontal="general" vertical="bottom" textRotation="0" wrapText="false" indent="0" shrinkToFit="false"/>
    </xf>
    <xf numFmtId="164" fontId="21" fillId="20" borderId="8" applyFont="true" applyBorder="true" applyAlignment="true" applyProtection="false">
      <alignment horizontal="general" vertical="bottom" textRotation="0" wrapText="false" indent="0" shrinkToFit="false"/>
    </xf>
    <xf numFmtId="164" fontId="21" fillId="20" borderId="8" applyFont="true" applyBorder="true" applyAlignment="true" applyProtection="false">
      <alignment horizontal="general" vertical="bottom" textRotation="0" wrapText="false" indent="0" shrinkToFit="false"/>
    </xf>
    <xf numFmtId="164" fontId="21" fillId="20" borderId="8" applyFont="true" applyBorder="true" applyAlignment="true" applyProtection="false">
      <alignment horizontal="general" vertical="bottom" textRotation="0" wrapText="false" indent="0" shrinkToFit="false"/>
    </xf>
    <xf numFmtId="165" fontId="22" fillId="0" borderId="0" applyFont="true" applyBorder="true" applyAlignment="true" applyProtection="true">
      <alignment horizontal="general" vertical="bottom" textRotation="0" wrapText="false" indent="0" shrinkToFit="false"/>
      <protection locked="false" hidden="false"/>
    </xf>
    <xf numFmtId="170"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1"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1" fontId="18" fillId="0"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14" fillId="0" borderId="0" applyFont="true" applyBorder="false" applyAlignment="true" applyProtection="false">
      <alignment horizontal="general" vertical="bottom" textRotation="0" wrapText="false" indent="0" shrinkToFit="false"/>
    </xf>
    <xf numFmtId="164" fontId="14" fillId="0" borderId="0" applyFont="true" applyBorder="false" applyAlignment="true" applyProtection="false">
      <alignment horizontal="general" vertical="bottom" textRotation="0" wrapText="false" indent="0" shrinkToFit="false"/>
    </xf>
    <xf numFmtId="164" fontId="14" fillId="0" borderId="0" applyFont="true" applyBorder="false" applyAlignment="true" applyProtection="false">
      <alignment horizontal="general" vertical="bottom" textRotation="0" wrapText="false" indent="0" shrinkToFit="false"/>
    </xf>
    <xf numFmtId="164" fontId="14" fillId="0" borderId="0" applyFont="true" applyBorder="false" applyAlignment="true" applyProtection="false">
      <alignment horizontal="general" vertical="bottom" textRotation="0" wrapText="false" indent="0" shrinkToFit="false"/>
    </xf>
    <xf numFmtId="164" fontId="24" fillId="0" borderId="0" applyFont="true" applyBorder="false" applyAlignment="true" applyProtection="false">
      <alignment horizontal="general" vertical="bottom" textRotation="0" wrapText="false" indent="0" shrinkToFit="false"/>
    </xf>
    <xf numFmtId="165" fontId="25" fillId="0" borderId="0" applyFont="true" applyBorder="true" applyAlignment="true" applyProtection="true">
      <alignment horizontal="general" vertical="bottom" textRotation="0" wrapText="false" indent="0" shrinkToFit="false"/>
      <protection locked="false" hidden="false"/>
    </xf>
    <xf numFmtId="165" fontId="25" fillId="0" borderId="0" applyFont="true" applyBorder="true" applyAlignment="true" applyProtection="true">
      <alignment horizontal="general" vertical="bottom" textRotation="0" wrapText="false" indent="0" shrinkToFit="false"/>
      <protection locked="false" hidden="false"/>
    </xf>
    <xf numFmtId="164" fontId="26" fillId="0" borderId="9" applyFont="true" applyBorder="true" applyAlignment="true" applyProtection="false">
      <alignment horizontal="general" vertical="bottom" textRotation="0" wrapText="false" indent="0" shrinkToFit="false"/>
    </xf>
    <xf numFmtId="164" fontId="26" fillId="0" borderId="9" applyFont="true" applyBorder="true" applyAlignment="true" applyProtection="false">
      <alignment horizontal="general" vertical="bottom" textRotation="0" wrapText="false" indent="0" shrinkToFit="false"/>
    </xf>
    <xf numFmtId="164" fontId="26" fillId="0" borderId="9" applyFont="true" applyBorder="true" applyAlignment="true" applyProtection="false">
      <alignment horizontal="general" vertical="bottom" textRotation="0" wrapText="false" indent="0" shrinkToFit="false"/>
    </xf>
    <xf numFmtId="164" fontId="26" fillId="0" borderId="9" applyFont="true" applyBorder="true" applyAlignment="true" applyProtection="false">
      <alignment horizontal="general" vertical="bottom" textRotation="0" wrapText="false" indent="0" shrinkToFit="false"/>
    </xf>
    <xf numFmtId="164" fontId="15" fillId="0" borderId="4" applyFont="true" applyBorder="true" applyAlignment="true" applyProtection="false">
      <alignment horizontal="general" vertical="bottom" textRotation="0" wrapText="false" indent="0" shrinkToFit="false"/>
    </xf>
    <xf numFmtId="164" fontId="15" fillId="0" borderId="4" applyFont="true" applyBorder="true" applyAlignment="true" applyProtection="false">
      <alignment horizontal="general" vertical="bottom" textRotation="0" wrapText="false" indent="0" shrinkToFit="false"/>
    </xf>
    <xf numFmtId="164" fontId="15" fillId="0" borderId="4" applyFont="true" applyBorder="true" applyAlignment="true" applyProtection="false">
      <alignment horizontal="general" vertical="bottom" textRotation="0" wrapText="false" indent="0" shrinkToFit="false"/>
    </xf>
    <xf numFmtId="164" fontId="15" fillId="0" borderId="4" applyFont="true" applyBorder="true" applyAlignment="true" applyProtection="false">
      <alignment horizontal="general" vertical="bottom" textRotation="0" wrapText="false" indent="0" shrinkToFit="false"/>
    </xf>
    <xf numFmtId="164" fontId="16" fillId="0" borderId="5" applyFont="true" applyBorder="true" applyAlignment="true" applyProtection="false">
      <alignment horizontal="general" vertical="bottom" textRotation="0" wrapText="false" indent="0" shrinkToFit="false"/>
    </xf>
    <xf numFmtId="164" fontId="16" fillId="0" borderId="5" applyFont="true" applyBorder="true" applyAlignment="true" applyProtection="false">
      <alignment horizontal="general" vertical="bottom" textRotation="0" wrapText="false" indent="0" shrinkToFit="false"/>
    </xf>
    <xf numFmtId="164" fontId="16" fillId="0" borderId="5" applyFont="true" applyBorder="true" applyAlignment="true" applyProtection="false">
      <alignment horizontal="general" vertical="bottom" textRotation="0" wrapText="false" indent="0" shrinkToFit="false"/>
    </xf>
    <xf numFmtId="164" fontId="16" fillId="0" borderId="5" applyFont="true" applyBorder="true" applyAlignment="true" applyProtection="false">
      <alignment horizontal="general" vertical="bottom" textRotation="0" wrapText="false" indent="0" shrinkToFit="false"/>
    </xf>
    <xf numFmtId="164" fontId="17" fillId="0" borderId="6" applyFont="true" applyBorder="true" applyAlignment="true" applyProtection="false">
      <alignment horizontal="general" vertical="bottom" textRotation="0" wrapText="false" indent="0" shrinkToFit="false"/>
    </xf>
    <xf numFmtId="164" fontId="17" fillId="0" borderId="6" applyFont="true" applyBorder="true" applyAlignment="true" applyProtection="false">
      <alignment horizontal="general" vertical="bottom" textRotation="0" wrapText="false" indent="0" shrinkToFit="false"/>
    </xf>
    <xf numFmtId="164" fontId="17" fillId="0" borderId="6" applyFont="true" applyBorder="true" applyAlignment="true" applyProtection="false">
      <alignment horizontal="general" vertical="bottom" textRotation="0" wrapText="false" indent="0" shrinkToFit="false"/>
    </xf>
    <xf numFmtId="164" fontId="17" fillId="0" borderId="6" applyFont="true" applyBorder="true" applyAlignment="true" applyProtection="false">
      <alignment horizontal="general" vertical="bottom" textRotation="0" wrapText="false" indent="0" shrinkToFit="false"/>
    </xf>
    <xf numFmtId="164" fontId="17" fillId="0" borderId="0" applyFont="true" applyBorder="false" applyAlignment="true" applyProtection="false">
      <alignment horizontal="general" vertical="bottom" textRotation="0" wrapText="false" indent="0" shrinkToFit="false"/>
    </xf>
    <xf numFmtId="164" fontId="17" fillId="0" borderId="0" applyFont="true" applyBorder="false" applyAlignment="true" applyProtection="false">
      <alignment horizontal="general" vertical="bottom" textRotation="0" wrapText="false" indent="0" shrinkToFit="false"/>
    </xf>
    <xf numFmtId="164" fontId="17" fillId="0" borderId="0" applyFont="true" applyBorder="false" applyAlignment="true" applyProtection="false">
      <alignment horizontal="general" vertical="bottom" textRotation="0" wrapText="false" indent="0" shrinkToFit="false"/>
    </xf>
    <xf numFmtId="164" fontId="17" fillId="0" borderId="0" applyFont="true" applyBorder="false" applyAlignment="true" applyProtection="false">
      <alignment horizontal="general" vertical="bottom" textRotation="0" wrapText="false" indent="0" shrinkToFit="false"/>
    </xf>
    <xf numFmtId="164" fontId="24" fillId="0" borderId="0" applyFont="true" applyBorder="false" applyAlignment="true" applyProtection="false">
      <alignment horizontal="general" vertical="bottom" textRotation="0" wrapText="false" indent="0" shrinkToFit="false"/>
    </xf>
    <xf numFmtId="164" fontId="24" fillId="0" borderId="0" applyFont="true" applyBorder="false" applyAlignment="true" applyProtection="false">
      <alignment horizontal="general" vertical="bottom" textRotation="0" wrapText="false" indent="0" shrinkToFit="false"/>
    </xf>
    <xf numFmtId="164" fontId="24" fillId="0" borderId="0" applyFont="true" applyBorder="false" applyAlignment="true" applyProtection="false">
      <alignment horizontal="general" vertical="bottom" textRotation="0" wrapText="false" indent="0" shrinkToFit="false"/>
    </xf>
    <xf numFmtId="164" fontId="24"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70" fontId="18" fillId="0"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7" borderId="0" applyFont="true" applyBorder="false" applyAlignment="true" applyProtection="false">
      <alignment horizontal="general" vertical="bottom" textRotation="0" wrapText="false" indent="0" shrinkToFit="false"/>
    </xf>
    <xf numFmtId="164" fontId="5" fillId="17" borderId="0" applyFont="true" applyBorder="false" applyAlignment="true" applyProtection="false">
      <alignment horizontal="general" vertical="bottom" textRotation="0" wrapText="false" indent="0" shrinkToFit="false"/>
    </xf>
    <xf numFmtId="164" fontId="5" fillId="17" borderId="0" applyFont="true" applyBorder="false" applyAlignment="true" applyProtection="false">
      <alignment horizontal="general" vertical="bottom" textRotation="0" wrapText="false" indent="0" shrinkToFit="false"/>
    </xf>
    <xf numFmtId="164" fontId="5" fillId="17"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9" borderId="0" applyFont="true" applyBorder="false" applyAlignment="true" applyProtection="false">
      <alignment horizontal="general" vertical="bottom" textRotation="0" wrapText="false" indent="0" shrinkToFit="false"/>
    </xf>
    <xf numFmtId="164" fontId="5" fillId="19" borderId="0" applyFont="true" applyBorder="false" applyAlignment="true" applyProtection="false">
      <alignment horizontal="general" vertical="bottom" textRotation="0" wrapText="false" indent="0" shrinkToFit="false"/>
    </xf>
    <xf numFmtId="164" fontId="5" fillId="19" borderId="0" applyFont="true" applyBorder="false" applyAlignment="true" applyProtection="false">
      <alignment horizontal="general" vertical="bottom" textRotation="0" wrapText="false" indent="0" shrinkToFit="false"/>
    </xf>
    <xf numFmtId="164" fontId="5" fillId="19" borderId="0" applyFont="true" applyBorder="false" applyAlignment="true" applyProtection="false">
      <alignment horizontal="general" vertical="bottom" textRotation="0" wrapText="false" indent="0" shrinkToFit="false"/>
    </xf>
  </cellStyleXfs>
  <cellXfs count="278">
    <xf numFmtId="164" fontId="0" fillId="0" borderId="0" xfId="0" applyFont="fals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64" fontId="27" fillId="0" borderId="0" xfId="0" applyFont="true" applyBorder="false" applyAlignment="true" applyProtection="false">
      <alignment horizontal="center" vertical="bottom" textRotation="0" wrapText="false" indent="0" shrinkToFit="false"/>
      <protection locked="true" hidden="false"/>
    </xf>
    <xf numFmtId="164" fontId="18" fillId="0" borderId="10" xfId="0" applyFont="true" applyBorder="true" applyAlignment="true" applyProtection="false">
      <alignment horizontal="general" vertical="bottom" textRotation="0" wrapText="false" indent="0" shrinkToFit="false"/>
      <protection locked="true" hidden="false"/>
    </xf>
    <xf numFmtId="164" fontId="18" fillId="0" borderId="11" xfId="0" applyFont="true" applyBorder="true" applyAlignment="true" applyProtection="false">
      <alignment horizontal="general" vertical="bottom" textRotation="0" wrapText="false" indent="0" shrinkToFit="false"/>
      <protection locked="true" hidden="false"/>
    </xf>
    <xf numFmtId="164" fontId="18" fillId="0" borderId="11" xfId="0" applyFont="true" applyBorder="true" applyAlignment="true" applyProtection="false">
      <alignment horizontal="general" vertical="bottom" textRotation="0" wrapText="true" indent="0" shrinkToFit="false"/>
      <protection locked="true" hidden="false"/>
    </xf>
    <xf numFmtId="164" fontId="27" fillId="0" borderId="11" xfId="0" applyFont="true" applyBorder="true" applyAlignment="true" applyProtection="false">
      <alignment horizontal="general" vertical="bottom" textRotation="0" wrapText="true" indent="0" shrinkToFit="false"/>
      <protection locked="true" hidden="false"/>
    </xf>
    <xf numFmtId="164" fontId="27" fillId="0" borderId="11" xfId="0" applyFont="true" applyBorder="true" applyAlignment="true" applyProtection="false">
      <alignment horizontal="center" vertical="bottom" textRotation="0" wrapText="true" indent="0" shrinkToFit="false"/>
      <protection locked="true" hidden="false"/>
    </xf>
    <xf numFmtId="164" fontId="27" fillId="0" borderId="12" xfId="0" applyFont="true" applyBorder="true" applyAlignment="true" applyProtection="false">
      <alignment horizontal="general" vertical="bottom" textRotation="0" wrapText="true" indent="0" shrinkToFit="false"/>
      <protection locked="true" hidden="false"/>
    </xf>
    <xf numFmtId="164" fontId="27" fillId="0" borderId="13" xfId="0" applyFont="true" applyBorder="true" applyAlignment="true" applyProtection="false">
      <alignment horizontal="center" vertical="bottom" textRotation="0" wrapText="false" indent="0" shrinkToFit="false"/>
      <protection locked="true" hidden="false"/>
    </xf>
    <xf numFmtId="164" fontId="28" fillId="24" borderId="14" xfId="0" applyFont="true" applyBorder="true" applyAlignment="true" applyProtection="false">
      <alignment horizontal="center" vertical="center" textRotation="0" wrapText="false" indent="0" shrinkToFit="false"/>
      <protection locked="true" hidden="false"/>
    </xf>
    <xf numFmtId="164" fontId="18" fillId="0" borderId="15" xfId="0" applyFont="true" applyBorder="true" applyAlignment="true" applyProtection="false">
      <alignment horizontal="center" vertical="center" textRotation="0" wrapText="false" indent="0" shrinkToFit="false"/>
      <protection locked="true" hidden="false"/>
    </xf>
    <xf numFmtId="164" fontId="18" fillId="0" borderId="16" xfId="0" applyFont="true" applyBorder="true" applyAlignment="true" applyProtection="false">
      <alignment horizontal="center" vertical="center" textRotation="0" wrapText="false" indent="0" shrinkToFit="false"/>
      <protection locked="true" hidden="false"/>
    </xf>
    <xf numFmtId="164" fontId="29" fillId="0" borderId="16" xfId="0" applyFont="true" applyBorder="true" applyAlignment="true" applyProtection="false">
      <alignment horizontal="center" vertical="center" textRotation="0" wrapText="false" indent="0" shrinkToFit="false"/>
      <protection locked="true" hidden="false"/>
    </xf>
    <xf numFmtId="164" fontId="29" fillId="0" borderId="17" xfId="0" applyFont="true" applyBorder="true" applyAlignment="true" applyProtection="false">
      <alignment horizontal="center" vertical="center" textRotation="0" wrapText="false" indent="0" shrinkToFit="false"/>
      <protection locked="true" hidden="false"/>
    </xf>
    <xf numFmtId="164" fontId="29" fillId="0" borderId="18" xfId="0" applyFont="true" applyBorder="true" applyAlignment="true" applyProtection="false">
      <alignment horizontal="left" vertical="center" textRotation="0" wrapText="false" indent="0" shrinkToFit="false"/>
      <protection locked="true" hidden="false"/>
    </xf>
    <xf numFmtId="164" fontId="30" fillId="0" borderId="19" xfId="0" applyFont="true" applyBorder="true" applyAlignment="true" applyProtection="false">
      <alignment horizontal="left" vertical="center" textRotation="0" wrapText="false" indent="0" shrinkToFit="false"/>
      <protection locked="true" hidden="false"/>
    </xf>
    <xf numFmtId="172" fontId="29" fillId="0" borderId="20" xfId="0" applyFont="true" applyBorder="true" applyAlignment="true" applyProtection="false">
      <alignment horizontal="left" vertical="center" textRotation="0" wrapText="false" indent="0" shrinkToFit="false"/>
      <protection locked="true" hidden="false"/>
    </xf>
    <xf numFmtId="164" fontId="29" fillId="0" borderId="19" xfId="0" applyFont="true" applyBorder="true" applyAlignment="true" applyProtection="false">
      <alignment horizontal="left" vertical="center" textRotation="0" wrapText="true" indent="0" shrinkToFit="false"/>
      <protection locked="true" hidden="false"/>
    </xf>
    <xf numFmtId="164" fontId="29" fillId="0" borderId="20" xfId="0" applyFont="true" applyBorder="true" applyAlignment="true" applyProtection="false">
      <alignment horizontal="left" vertical="center" textRotation="0" wrapText="false" indent="0" shrinkToFit="false"/>
      <protection locked="true" hidden="false"/>
    </xf>
    <xf numFmtId="164" fontId="29" fillId="0" borderId="21" xfId="0" applyFont="true" applyBorder="true" applyAlignment="true" applyProtection="false">
      <alignment horizontal="center" vertical="center" textRotation="0" wrapText="false" indent="0" shrinkToFit="false"/>
      <protection locked="true" hidden="false"/>
    </xf>
    <xf numFmtId="164" fontId="29" fillId="0" borderId="20" xfId="0" applyFont="true" applyBorder="true" applyAlignment="true" applyProtection="false">
      <alignment horizontal="center" vertical="center" textRotation="0" wrapText="false" indent="0" shrinkToFit="false"/>
      <protection locked="true" hidden="false"/>
    </xf>
    <xf numFmtId="164" fontId="29" fillId="0" borderId="22" xfId="0" applyFont="true" applyBorder="true" applyAlignment="true" applyProtection="false">
      <alignment horizontal="left" vertical="center" textRotation="0" wrapText="true" indent="0" shrinkToFit="false"/>
      <protection locked="true" hidden="false"/>
    </xf>
    <xf numFmtId="164" fontId="29" fillId="0" borderId="23" xfId="0" applyFont="true" applyBorder="true" applyAlignment="true" applyProtection="false">
      <alignment horizontal="right" vertical="center" textRotation="0" wrapText="false" indent="0" shrinkToFit="false"/>
      <protection locked="true" hidden="false"/>
    </xf>
    <xf numFmtId="173" fontId="29" fillId="0" borderId="24" xfId="0" applyFont="true" applyBorder="true" applyAlignment="true" applyProtection="false">
      <alignment horizontal="left" vertical="center" textRotation="0" wrapText="false" indent="0" shrinkToFit="false"/>
      <protection locked="true" hidden="false"/>
    </xf>
    <xf numFmtId="164" fontId="29" fillId="0" borderId="13" xfId="0" applyFont="true" applyBorder="true" applyAlignment="true" applyProtection="false">
      <alignment horizontal="center" vertical="center" textRotation="0" wrapText="true" indent="0" shrinkToFit="false"/>
      <protection locked="true" hidden="false"/>
    </xf>
    <xf numFmtId="164" fontId="30" fillId="0" borderId="25" xfId="0" applyFont="true" applyBorder="true" applyAlignment="true" applyProtection="false">
      <alignment horizontal="center" vertical="center" textRotation="0" wrapText="false" indent="0" shrinkToFit="false"/>
      <protection locked="true" hidden="false"/>
    </xf>
    <xf numFmtId="164" fontId="30" fillId="0" borderId="26" xfId="0" applyFont="true" applyBorder="true" applyAlignment="true" applyProtection="false">
      <alignment horizontal="center" vertical="center" textRotation="0" wrapText="false" indent="0" shrinkToFit="false"/>
      <protection locked="true" hidden="false"/>
    </xf>
    <xf numFmtId="164" fontId="29" fillId="0" borderId="26" xfId="0" applyFont="true" applyBorder="true" applyAlignment="true" applyProtection="false">
      <alignment horizontal="center" vertical="center" textRotation="0" wrapText="false" indent="0" shrinkToFit="false"/>
      <protection locked="true" hidden="false"/>
    </xf>
    <xf numFmtId="164" fontId="29" fillId="0" borderId="26" xfId="0" applyFont="true" applyBorder="true" applyAlignment="true" applyProtection="false">
      <alignment horizontal="center" vertical="center" textRotation="0" wrapText="true" indent="0" shrinkToFit="false"/>
      <protection locked="true" hidden="false"/>
    </xf>
    <xf numFmtId="164" fontId="29" fillId="0" borderId="27" xfId="0" applyFont="true" applyBorder="true" applyAlignment="true" applyProtection="false">
      <alignment horizontal="center" vertical="center" textRotation="0" wrapText="true" indent="0" shrinkToFit="false"/>
      <protection locked="true" hidden="false"/>
    </xf>
    <xf numFmtId="164" fontId="31" fillId="25" borderId="19" xfId="0" applyFont="true" applyBorder="true" applyAlignment="true" applyProtection="false">
      <alignment horizontal="center" vertical="center" textRotation="0" wrapText="false" indent="0" shrinkToFit="false"/>
      <protection locked="true" hidden="false"/>
    </xf>
    <xf numFmtId="164" fontId="31" fillId="25" borderId="20" xfId="0" applyFont="true" applyBorder="true" applyAlignment="true" applyProtection="false">
      <alignment horizontal="left" vertical="center" textRotation="0" wrapText="false" indent="0" shrinkToFit="false"/>
      <protection locked="true" hidden="false"/>
    </xf>
    <xf numFmtId="164" fontId="10" fillId="26" borderId="19" xfId="0" applyFont="true" applyBorder="true" applyAlignment="true" applyProtection="false">
      <alignment horizontal="center" vertical="center" textRotation="0" wrapText="true" indent="0" shrinkToFit="false"/>
      <protection locked="true" hidden="false"/>
    </xf>
    <xf numFmtId="164" fontId="32" fillId="26" borderId="28" xfId="0" applyFont="true" applyBorder="true" applyAlignment="true" applyProtection="false">
      <alignment horizontal="center" vertical="center" textRotation="0" wrapText="false" indent="0" shrinkToFit="false"/>
      <protection locked="true" hidden="false"/>
    </xf>
    <xf numFmtId="164" fontId="10" fillId="26" borderId="28" xfId="0" applyFont="true" applyBorder="true" applyAlignment="true" applyProtection="false">
      <alignment horizontal="general" vertical="center" textRotation="0" wrapText="true" indent="0" shrinkToFit="false"/>
      <protection locked="true" hidden="false"/>
    </xf>
    <xf numFmtId="164" fontId="10" fillId="26" borderId="28" xfId="188" applyFont="true" applyBorder="true" applyAlignment="true" applyProtection="false">
      <alignment horizontal="center" vertical="center" textRotation="0" wrapText="false" indent="0" shrinkToFit="false"/>
      <protection locked="true" hidden="false"/>
    </xf>
    <xf numFmtId="174" fontId="10" fillId="26" borderId="28" xfId="15" applyFont="true" applyBorder="true" applyAlignment="true" applyProtection="true">
      <alignment horizontal="center" vertical="center" textRotation="0" wrapText="true" indent="0" shrinkToFit="false"/>
      <protection locked="true" hidden="false"/>
    </xf>
    <xf numFmtId="174" fontId="10" fillId="26" borderId="28" xfId="0" applyFont="true" applyBorder="true" applyAlignment="true" applyProtection="false">
      <alignment horizontal="center" vertical="center" textRotation="0" wrapText="true" indent="0" shrinkToFit="false"/>
      <protection locked="true" hidden="false"/>
    </xf>
    <xf numFmtId="174" fontId="10" fillId="26" borderId="28" xfId="0" applyFont="true" applyBorder="true" applyAlignment="true" applyProtection="false">
      <alignment horizontal="right" vertical="center" textRotation="0" wrapText="true" indent="0" shrinkToFit="false"/>
      <protection locked="true" hidden="false"/>
    </xf>
    <xf numFmtId="174" fontId="10" fillId="26" borderId="20" xfId="0" applyFont="true" applyBorder="true" applyAlignment="true" applyProtection="false">
      <alignment horizontal="right" vertical="center" textRotation="0" wrapText="true" indent="0" shrinkToFit="false"/>
      <protection locked="true" hidden="false"/>
    </xf>
    <xf numFmtId="164" fontId="29" fillId="0" borderId="0" xfId="0" applyFont="true" applyBorder="false" applyAlignment="false" applyProtection="false">
      <alignment horizontal="general" vertical="bottom" textRotation="0" wrapText="false" indent="0" shrinkToFit="false"/>
      <protection locked="true" hidden="false"/>
    </xf>
    <xf numFmtId="164" fontId="33" fillId="0" borderId="19" xfId="0" applyFont="true" applyBorder="true" applyAlignment="true" applyProtection="false">
      <alignment horizontal="center" vertical="center" textRotation="0" wrapText="true" indent="0" shrinkToFit="false"/>
      <protection locked="true" hidden="false"/>
    </xf>
    <xf numFmtId="164" fontId="34" fillId="0" borderId="28" xfId="0" applyFont="true" applyBorder="true" applyAlignment="true" applyProtection="false">
      <alignment horizontal="center" vertical="center" textRotation="0" wrapText="false" indent="0" shrinkToFit="false"/>
      <protection locked="true" hidden="false"/>
    </xf>
    <xf numFmtId="164" fontId="33" fillId="0" borderId="28" xfId="0" applyFont="true" applyBorder="true" applyAlignment="true" applyProtection="false">
      <alignment horizontal="general" vertical="center" textRotation="0" wrapText="true" indent="0" shrinkToFit="false"/>
      <protection locked="true" hidden="false"/>
    </xf>
    <xf numFmtId="164" fontId="33" fillId="0" borderId="28" xfId="188" applyFont="true" applyBorder="true" applyAlignment="true" applyProtection="false">
      <alignment horizontal="center" vertical="center" textRotation="0" wrapText="false" indent="0" shrinkToFit="false"/>
      <protection locked="true" hidden="false"/>
    </xf>
    <xf numFmtId="174" fontId="33" fillId="0" borderId="28" xfId="15" applyFont="true" applyBorder="true" applyAlignment="true" applyProtection="true">
      <alignment horizontal="center" vertical="center" textRotation="0" wrapText="true" indent="0" shrinkToFit="false"/>
      <protection locked="true" hidden="false"/>
    </xf>
    <xf numFmtId="174" fontId="33" fillId="0" borderId="28" xfId="0" applyFont="true" applyBorder="true" applyAlignment="true" applyProtection="false">
      <alignment horizontal="center" vertical="center" textRotation="0" wrapText="true" indent="0" shrinkToFit="false"/>
      <protection locked="true" hidden="false"/>
    </xf>
    <xf numFmtId="174" fontId="33" fillId="0" borderId="28" xfId="0" applyFont="true" applyBorder="true" applyAlignment="true" applyProtection="false">
      <alignment horizontal="right" vertical="center" textRotation="0" wrapText="true" indent="0" shrinkToFit="false"/>
      <protection locked="true" hidden="false"/>
    </xf>
    <xf numFmtId="174" fontId="33" fillId="0" borderId="20" xfId="0" applyFont="true" applyBorder="true" applyAlignment="true" applyProtection="false">
      <alignment horizontal="right" vertical="center" textRotation="0" wrapText="true" indent="0" shrinkToFit="false"/>
      <protection locked="true" hidden="false"/>
    </xf>
    <xf numFmtId="164" fontId="27" fillId="0" borderId="0" xfId="0" applyFont="true" applyBorder="false" applyAlignment="false" applyProtection="false">
      <alignment horizontal="general" vertical="bottom" textRotation="0" wrapText="false" indent="0" shrinkToFit="false"/>
      <protection locked="true" hidden="false"/>
    </xf>
    <xf numFmtId="164" fontId="4" fillId="0" borderId="28" xfId="188" applyFont="true" applyBorder="true" applyAlignment="true" applyProtection="false">
      <alignment horizontal="center" vertical="center" textRotation="0" wrapText="false" indent="0" shrinkToFit="false"/>
      <protection locked="true" hidden="false"/>
    </xf>
    <xf numFmtId="164" fontId="33" fillId="27" borderId="28" xfId="174" applyFont="true" applyBorder="true" applyAlignment="true" applyProtection="false">
      <alignment horizontal="left" vertical="center" textRotation="0" wrapText="true" indent="0" shrinkToFit="false"/>
      <protection locked="true" hidden="false"/>
    </xf>
    <xf numFmtId="174" fontId="33" fillId="27" borderId="28" xfId="237" applyFont="true" applyBorder="true" applyAlignment="true" applyProtection="true">
      <alignment horizontal="center" vertical="center" textRotation="0" wrapText="true" indent="0" shrinkToFit="false"/>
      <protection locked="true" hidden="false"/>
    </xf>
    <xf numFmtId="174" fontId="33" fillId="26" borderId="28" xfId="0" applyFont="true" applyBorder="true" applyAlignment="true" applyProtection="false">
      <alignment horizontal="center" vertical="center" textRotation="0" wrapText="true" indent="0" shrinkToFit="false"/>
      <protection locked="true" hidden="false"/>
    </xf>
    <xf numFmtId="164" fontId="29" fillId="0" borderId="0" xfId="0" applyFont="true" applyBorder="false" applyAlignment="false" applyProtection="false">
      <alignment horizontal="general" vertical="bottom" textRotation="0" wrapText="false" indent="0" shrinkToFit="false"/>
      <protection locked="true" hidden="false"/>
    </xf>
    <xf numFmtId="175" fontId="34" fillId="0" borderId="28" xfId="0" applyFont="true" applyBorder="true" applyAlignment="true" applyProtection="false">
      <alignment horizontal="center" vertical="center" textRotation="0" wrapText="false" indent="0" shrinkToFit="false"/>
      <protection locked="true" hidden="false"/>
    </xf>
    <xf numFmtId="164" fontId="34" fillId="0" borderId="28" xfId="0" applyFont="true" applyBorder="true" applyAlignment="true" applyProtection="false">
      <alignment horizontal="center" vertical="center" textRotation="0" wrapText="false" indent="0" shrinkToFit="false"/>
      <protection locked="true" hidden="false"/>
    </xf>
    <xf numFmtId="175" fontId="33" fillId="0" borderId="28" xfId="0" applyFont="true" applyBorder="true" applyAlignment="true" applyProtection="false">
      <alignment horizontal="general" vertical="center" textRotation="0" wrapText="true" indent="0" shrinkToFit="false"/>
      <protection locked="true" hidden="false"/>
    </xf>
    <xf numFmtId="175" fontId="35" fillId="0" borderId="0" xfId="0" applyFont="true" applyBorder="true" applyAlignment="true" applyProtection="false">
      <alignment horizontal="general" vertical="center" textRotation="0" wrapText="true" indent="0" shrinkToFit="false"/>
      <protection locked="true" hidden="false"/>
    </xf>
    <xf numFmtId="175" fontId="35" fillId="0" borderId="29" xfId="0" applyFont="true" applyBorder="true" applyAlignment="true" applyProtection="false">
      <alignment horizontal="general" vertical="center" textRotation="0" wrapText="true" indent="0" shrinkToFit="false"/>
      <protection locked="true" hidden="false"/>
    </xf>
    <xf numFmtId="164" fontId="36" fillId="0" borderId="0" xfId="0" applyFont="true" applyBorder="false" applyAlignment="false" applyProtection="false">
      <alignment horizontal="general" vertical="bottom" textRotation="0" wrapText="false" indent="0" shrinkToFit="false"/>
      <protection locked="true" hidden="false"/>
    </xf>
    <xf numFmtId="164" fontId="37" fillId="0" borderId="0" xfId="0" applyFont="true" applyBorder="false" applyAlignment="false" applyProtection="false">
      <alignment horizontal="general" vertical="bottom" textRotation="0" wrapText="false" indent="0" shrinkToFit="false"/>
      <protection locked="true" hidden="false"/>
    </xf>
    <xf numFmtId="174" fontId="33" fillId="26" borderId="28" xfId="15" applyFont="true" applyBorder="true" applyAlignment="true" applyProtection="true">
      <alignment horizontal="center" vertical="center" textRotation="0" wrapText="true" indent="0" shrinkToFit="false"/>
      <protection locked="true" hidden="false"/>
    </xf>
    <xf numFmtId="164" fontId="33" fillId="6" borderId="19" xfId="0" applyFont="true" applyBorder="true" applyAlignment="true" applyProtection="false">
      <alignment horizontal="center" vertical="center" textRotation="0" wrapText="true" indent="0" shrinkToFit="false"/>
      <protection locked="true" hidden="false"/>
    </xf>
    <xf numFmtId="164" fontId="34" fillId="6" borderId="28" xfId="0" applyFont="true" applyBorder="true" applyAlignment="true" applyProtection="false">
      <alignment horizontal="center" vertical="center" textRotation="0" wrapText="false" indent="0" shrinkToFit="false"/>
      <protection locked="true" hidden="false"/>
    </xf>
    <xf numFmtId="164" fontId="33" fillId="6" borderId="28" xfId="0" applyFont="true" applyBorder="true" applyAlignment="true" applyProtection="false">
      <alignment horizontal="general" vertical="center" textRotation="0" wrapText="true" indent="0" shrinkToFit="false"/>
      <protection locked="true" hidden="false"/>
    </xf>
    <xf numFmtId="164" fontId="33" fillId="6" borderId="28" xfId="188" applyFont="true" applyBorder="true" applyAlignment="true" applyProtection="false">
      <alignment horizontal="center" vertical="center" textRotation="0" wrapText="false" indent="0" shrinkToFit="false"/>
      <protection locked="true" hidden="false"/>
    </xf>
    <xf numFmtId="174" fontId="33" fillId="6" borderId="28" xfId="15" applyFont="true" applyBorder="true" applyAlignment="true" applyProtection="true">
      <alignment horizontal="center" vertical="center" textRotation="0" wrapText="true" indent="0" shrinkToFit="false"/>
      <protection locked="true" hidden="false"/>
    </xf>
    <xf numFmtId="174" fontId="33" fillId="6" borderId="28" xfId="0" applyFont="true" applyBorder="true" applyAlignment="true" applyProtection="false">
      <alignment horizontal="center" vertical="center" textRotation="0" wrapText="true" indent="0" shrinkToFit="false"/>
      <protection locked="true" hidden="false"/>
    </xf>
    <xf numFmtId="174" fontId="33" fillId="6" borderId="28" xfId="0" applyFont="true" applyBorder="true" applyAlignment="true" applyProtection="false">
      <alignment horizontal="right" vertical="center" textRotation="0" wrapText="true" indent="0" shrinkToFit="false"/>
      <protection locked="true" hidden="false"/>
    </xf>
    <xf numFmtId="174" fontId="33" fillId="6" borderId="20" xfId="0" applyFont="true" applyBorder="true" applyAlignment="true" applyProtection="false">
      <alignment horizontal="right" vertical="center" textRotation="0" wrapText="true" indent="0" shrinkToFit="false"/>
      <protection locked="true" hidden="false"/>
    </xf>
    <xf numFmtId="175" fontId="33" fillId="0" borderId="28" xfId="188" applyFont="true" applyBorder="true" applyAlignment="true" applyProtection="false">
      <alignment horizontal="center" vertical="center" textRotation="0" wrapText="false" indent="0" shrinkToFit="false"/>
      <protection locked="true" hidden="false"/>
    </xf>
    <xf numFmtId="164" fontId="38" fillId="0" borderId="30" xfId="192" applyFont="true" applyBorder="true" applyAlignment="true" applyProtection="true">
      <alignment horizontal="center" vertical="center" textRotation="0" wrapText="true" indent="0" shrinkToFit="false"/>
      <protection locked="true" hidden="false"/>
    </xf>
    <xf numFmtId="164" fontId="26" fillId="22" borderId="19" xfId="0" applyFont="true" applyBorder="true" applyAlignment="true" applyProtection="false">
      <alignment horizontal="right" vertical="center" textRotation="0" wrapText="true" indent="0" shrinkToFit="false"/>
      <protection locked="true" hidden="false"/>
    </xf>
    <xf numFmtId="174" fontId="39" fillId="22" borderId="20" xfId="0" applyFont="true" applyBorder="true" applyAlignment="true" applyProtection="false">
      <alignment horizontal="center" vertical="center" textRotation="0" wrapText="true" indent="0" shrinkToFit="false"/>
      <protection locked="true" hidden="false"/>
    </xf>
    <xf numFmtId="164" fontId="40" fillId="27" borderId="31" xfId="0" applyFont="true" applyBorder="true" applyAlignment="true" applyProtection="false">
      <alignment horizontal="center" vertical="center" textRotation="0" wrapText="false" indent="0" shrinkToFit="false"/>
      <protection locked="true" hidden="false"/>
    </xf>
    <xf numFmtId="164" fontId="40" fillId="27" borderId="0" xfId="0" applyFont="true" applyBorder="true" applyAlignment="true" applyProtection="false">
      <alignment horizontal="center" vertical="center" textRotation="0" wrapText="false" indent="0" shrinkToFit="false"/>
      <protection locked="true" hidden="false"/>
    </xf>
    <xf numFmtId="164" fontId="20" fillId="27" borderId="0" xfId="0" applyFont="true" applyBorder="true" applyAlignment="true" applyProtection="false">
      <alignment horizontal="center" vertical="center" textRotation="0" wrapText="false" indent="0" shrinkToFit="false"/>
      <protection locked="true" hidden="false"/>
    </xf>
    <xf numFmtId="164" fontId="20" fillId="27" borderId="32" xfId="0" applyFont="true" applyBorder="true" applyAlignment="true" applyProtection="false">
      <alignment horizontal="center" vertical="center" textRotation="0" wrapText="false" indent="0" shrinkToFit="false"/>
      <protection locked="true" hidden="false"/>
    </xf>
    <xf numFmtId="164" fontId="18" fillId="27" borderId="31" xfId="0" applyFont="true" applyBorder="true" applyAlignment="false" applyProtection="false">
      <alignment horizontal="general" vertical="bottom" textRotation="0" wrapText="false" indent="0" shrinkToFit="false"/>
      <protection locked="true" hidden="false"/>
    </xf>
    <xf numFmtId="164" fontId="18" fillId="27" borderId="0" xfId="0" applyFont="true" applyBorder="true" applyAlignment="false" applyProtection="false">
      <alignment horizontal="general" vertical="bottom" textRotation="0" wrapText="false" indent="0" shrinkToFit="false"/>
      <protection locked="true" hidden="false"/>
    </xf>
    <xf numFmtId="164" fontId="27" fillId="27" borderId="0" xfId="0" applyFont="true" applyBorder="true" applyAlignment="false" applyProtection="false">
      <alignment horizontal="general" vertical="bottom" textRotation="0" wrapText="false" indent="0" shrinkToFit="false"/>
      <protection locked="true" hidden="false"/>
    </xf>
    <xf numFmtId="164" fontId="27" fillId="27" borderId="0" xfId="0" applyFont="true" applyBorder="true" applyAlignment="true" applyProtection="false">
      <alignment horizontal="center" vertical="bottom" textRotation="0" wrapText="false" indent="0" shrinkToFit="false"/>
      <protection locked="true" hidden="false"/>
    </xf>
    <xf numFmtId="164" fontId="27" fillId="27" borderId="32" xfId="0" applyFont="true" applyBorder="true" applyAlignment="false" applyProtection="false">
      <alignment horizontal="general" vertical="bottom" textRotation="0" wrapText="false" indent="0" shrinkToFit="false"/>
      <protection locked="true" hidden="false"/>
    </xf>
    <xf numFmtId="164" fontId="30" fillId="27" borderId="33" xfId="189" applyFont="true" applyBorder="true" applyAlignment="true" applyProtection="false">
      <alignment horizontal="center" vertical="bottom" textRotation="0" wrapText="true" indent="0" shrinkToFit="false"/>
      <protection locked="true" hidden="false"/>
    </xf>
    <xf numFmtId="164" fontId="18" fillId="27" borderId="31" xfId="189" applyFont="true" applyBorder="true" applyAlignment="true" applyProtection="false">
      <alignment horizontal="general" vertical="bottom" textRotation="0" wrapText="true" indent="0" shrinkToFit="false"/>
      <protection locked="true" hidden="false"/>
    </xf>
    <xf numFmtId="164" fontId="18" fillId="27" borderId="0" xfId="189" applyFont="true" applyBorder="true" applyAlignment="true" applyProtection="false">
      <alignment horizontal="general" vertical="bottom" textRotation="0" wrapText="true" indent="0" shrinkToFit="false"/>
      <protection locked="true" hidden="false"/>
    </xf>
    <xf numFmtId="164" fontId="30" fillId="27" borderId="0" xfId="189" applyFont="true" applyBorder="true" applyAlignment="true" applyProtection="false">
      <alignment horizontal="center" vertical="bottom" textRotation="0" wrapText="true" indent="0" shrinkToFit="false"/>
      <protection locked="true" hidden="false"/>
    </xf>
    <xf numFmtId="164" fontId="30" fillId="27" borderId="32" xfId="189" applyFont="true" applyBorder="true" applyAlignment="true" applyProtection="false">
      <alignment horizontal="general" vertical="bottom" textRotation="0" wrapText="true" indent="0" shrinkToFit="false"/>
      <protection locked="true" hidden="false"/>
    </xf>
    <xf numFmtId="164" fontId="18" fillId="27" borderId="0" xfId="189" applyFont="true" applyBorder="true" applyAlignment="true" applyProtection="false">
      <alignment horizontal="center" vertical="bottom" textRotation="0" wrapText="true" indent="0" shrinkToFit="false"/>
      <protection locked="true" hidden="false"/>
    </xf>
    <xf numFmtId="164" fontId="18" fillId="27" borderId="32" xfId="189" applyFont="true" applyBorder="true" applyAlignment="true" applyProtection="false">
      <alignment horizontal="general" vertical="bottom" textRotation="0" wrapText="true" indent="0" shrinkToFit="false"/>
      <protection locked="true" hidden="false"/>
    </xf>
    <xf numFmtId="164" fontId="20" fillId="0" borderId="13" xfId="0" applyFont="true" applyBorder="true" applyAlignment="true" applyProtection="false">
      <alignment horizontal="right" vertical="center" textRotation="0" wrapText="false" indent="0" shrinkToFit="false"/>
      <protection locked="true" hidden="false"/>
    </xf>
    <xf numFmtId="164" fontId="20" fillId="0" borderId="0" xfId="0" applyFont="true" applyBorder="true" applyAlignment="true" applyProtection="false">
      <alignment horizontal="left" vertical="center" textRotation="0" wrapText="false" indent="0" shrinkToFit="false"/>
      <protection locked="true" hidden="false"/>
    </xf>
    <xf numFmtId="164" fontId="40" fillId="0" borderId="0" xfId="0" applyFont="true" applyBorder="true" applyAlignment="true" applyProtection="false">
      <alignment horizontal="justify" vertical="center" textRotation="0" wrapText="false" indent="0" shrinkToFit="false"/>
      <protection locked="true" hidden="false"/>
    </xf>
    <xf numFmtId="164" fontId="20" fillId="0" borderId="0" xfId="0" applyFont="true" applyBorder="true" applyAlignment="true" applyProtection="false">
      <alignment horizontal="general" vertical="center" textRotation="0" wrapText="false" indent="0" shrinkToFit="false"/>
      <protection locked="true" hidden="false"/>
    </xf>
    <xf numFmtId="164" fontId="20" fillId="0" borderId="0" xfId="0" applyFont="true" applyBorder="true" applyAlignment="true" applyProtection="false">
      <alignment horizontal="center" vertical="center" textRotation="0" wrapText="false" indent="0" shrinkToFit="false"/>
      <protection locked="true" hidden="false"/>
    </xf>
    <xf numFmtId="164" fontId="4" fillId="0" borderId="0" xfId="204" applyFont="false" applyBorder="false" applyAlignment="false" applyProtection="false">
      <alignment horizontal="general" vertical="bottom" textRotation="0" wrapText="false" indent="0" shrinkToFit="false"/>
      <protection locked="true" hidden="false"/>
    </xf>
    <xf numFmtId="164" fontId="41" fillId="24" borderId="14" xfId="189" applyFont="true" applyBorder="true" applyAlignment="true" applyProtection="false">
      <alignment horizontal="center" vertical="center" textRotation="0" wrapText="false" indent="0" shrinkToFit="false"/>
      <protection locked="true" hidden="false"/>
    </xf>
    <xf numFmtId="164" fontId="41" fillId="24" borderId="11" xfId="189" applyFont="true" applyBorder="true" applyAlignment="true" applyProtection="false">
      <alignment horizontal="general" vertical="center" textRotation="0" wrapText="false" indent="0" shrinkToFit="false"/>
      <protection locked="true" hidden="false"/>
    </xf>
    <xf numFmtId="164" fontId="41" fillId="24" borderId="12" xfId="189" applyFont="true" applyBorder="true" applyAlignment="true" applyProtection="false">
      <alignment horizontal="general" vertical="center" textRotation="0" wrapText="false" indent="0" shrinkToFit="false"/>
      <protection locked="true" hidden="false"/>
    </xf>
    <xf numFmtId="176" fontId="30" fillId="27" borderId="33" xfId="189" applyFont="true" applyBorder="true" applyAlignment="true" applyProtection="false">
      <alignment horizontal="center" vertical="center" textRotation="0" wrapText="false" indent="0" shrinkToFit="false"/>
      <protection locked="true" hidden="false"/>
    </xf>
    <xf numFmtId="164" fontId="30" fillId="27" borderId="0" xfId="189" applyFont="true" applyBorder="true" applyAlignment="true" applyProtection="false">
      <alignment horizontal="general" vertical="center" textRotation="0" wrapText="false" indent="0" shrinkToFit="false"/>
      <protection locked="true" hidden="false"/>
    </xf>
    <xf numFmtId="164" fontId="30" fillId="27" borderId="32" xfId="189" applyFont="true" applyBorder="true" applyAlignment="true" applyProtection="false">
      <alignment horizontal="general" vertical="center" textRotation="0" wrapText="false" indent="0" shrinkToFit="false"/>
      <protection locked="true" hidden="false"/>
    </xf>
    <xf numFmtId="176" fontId="30" fillId="27" borderId="34" xfId="189" applyFont="true" applyBorder="true" applyAlignment="true" applyProtection="false">
      <alignment horizontal="center" vertical="center" textRotation="0" wrapText="false" indent="0" shrinkToFit="false"/>
      <protection locked="true" hidden="false"/>
    </xf>
    <xf numFmtId="164" fontId="30" fillId="8" borderId="35" xfId="189" applyFont="true" applyBorder="true" applyAlignment="true" applyProtection="false">
      <alignment horizontal="center" vertical="center" textRotation="0" wrapText="false" indent="0" shrinkToFit="false"/>
      <protection locked="true" hidden="false"/>
    </xf>
    <xf numFmtId="164" fontId="30" fillId="8" borderId="36" xfId="189" applyFont="true" applyBorder="true" applyAlignment="true" applyProtection="false">
      <alignment horizontal="center" vertical="center" textRotation="0" wrapText="false" indent="0" shrinkToFit="false"/>
      <protection locked="true" hidden="false"/>
    </xf>
    <xf numFmtId="174" fontId="30" fillId="8" borderId="36" xfId="189" applyFont="true" applyBorder="true" applyAlignment="true" applyProtection="false">
      <alignment horizontal="center" vertical="center" textRotation="0" wrapText="true" indent="0" shrinkToFit="false"/>
      <protection locked="true" hidden="false"/>
    </xf>
    <xf numFmtId="164" fontId="30" fillId="8" borderId="36" xfId="189" applyFont="true" applyBorder="true" applyAlignment="true" applyProtection="false">
      <alignment horizontal="center" vertical="center" textRotation="0" wrapText="true" indent="0" shrinkToFit="false"/>
      <protection locked="true" hidden="false"/>
    </xf>
    <xf numFmtId="164" fontId="30" fillId="8" borderId="37" xfId="189" applyFont="true" applyBorder="true" applyAlignment="true" applyProtection="false">
      <alignment horizontal="center" vertical="center" textRotation="0" wrapText="false" indent="0" shrinkToFit="false"/>
      <protection locked="true" hidden="false"/>
    </xf>
    <xf numFmtId="164" fontId="30" fillId="8" borderId="38" xfId="189" applyFont="true" applyBorder="true" applyAlignment="true" applyProtection="false">
      <alignment horizontal="center" vertical="center" textRotation="0" wrapText="false" indent="0" shrinkToFit="false"/>
      <protection locked="true" hidden="false"/>
    </xf>
    <xf numFmtId="175" fontId="18" fillId="27" borderId="35" xfId="189" applyFont="true" applyBorder="true" applyAlignment="true" applyProtection="false">
      <alignment horizontal="center" vertical="center" textRotation="0" wrapText="true" indent="0" shrinkToFit="false"/>
      <protection locked="true" hidden="false"/>
    </xf>
    <xf numFmtId="176" fontId="18" fillId="27" borderId="36" xfId="189" applyFont="true" applyBorder="true" applyAlignment="true" applyProtection="false">
      <alignment horizontal="left" vertical="center" textRotation="0" wrapText="true" indent="0" shrinkToFit="false"/>
      <protection locked="true" hidden="false"/>
    </xf>
    <xf numFmtId="173" fontId="42" fillId="27" borderId="28" xfId="19" applyFont="true" applyBorder="true" applyAlignment="true" applyProtection="true">
      <alignment horizontal="right" vertical="top" textRotation="0" wrapText="true" indent="0" shrinkToFit="false"/>
      <protection locked="true" hidden="false"/>
    </xf>
    <xf numFmtId="173" fontId="43" fillId="27" borderId="36" xfId="189" applyFont="true" applyBorder="true" applyAlignment="true" applyProtection="false">
      <alignment horizontal="general" vertical="top" textRotation="0" wrapText="true" indent="0" shrinkToFit="false"/>
      <protection locked="true" hidden="false"/>
    </xf>
    <xf numFmtId="173" fontId="43" fillId="0" borderId="36" xfId="189" applyFont="true" applyBorder="true" applyAlignment="true" applyProtection="false">
      <alignment horizontal="general" vertical="top" textRotation="0" wrapText="true" indent="0" shrinkToFit="false"/>
      <protection locked="true" hidden="false"/>
    </xf>
    <xf numFmtId="173" fontId="43" fillId="0" borderId="39" xfId="189" applyFont="true" applyBorder="true" applyAlignment="true" applyProtection="false">
      <alignment horizontal="general" vertical="top" textRotation="0" wrapText="true" indent="0" shrinkToFit="false"/>
      <protection locked="true" hidden="false"/>
    </xf>
    <xf numFmtId="173" fontId="43" fillId="0" borderId="37" xfId="189" applyFont="true" applyBorder="true" applyAlignment="true" applyProtection="false">
      <alignment horizontal="general" vertical="top" textRotation="0" wrapText="true" indent="0" shrinkToFit="false"/>
      <protection locked="true" hidden="false"/>
    </xf>
    <xf numFmtId="173" fontId="43" fillId="0" borderId="40" xfId="189" applyFont="true" applyBorder="true" applyAlignment="true" applyProtection="false">
      <alignment horizontal="general" vertical="top" textRotation="0" wrapText="true" indent="0" shrinkToFit="false"/>
      <protection locked="true" hidden="false"/>
    </xf>
    <xf numFmtId="174" fontId="34" fillId="0" borderId="28" xfId="205" applyFont="true" applyBorder="true" applyAlignment="true" applyProtection="true">
      <alignment horizontal="general" vertical="center" textRotation="0" wrapText="true" indent="0" shrinkToFit="false"/>
      <protection locked="true" hidden="false"/>
    </xf>
    <xf numFmtId="174" fontId="34" fillId="27" borderId="28" xfId="189" applyFont="true" applyBorder="true" applyAlignment="true" applyProtection="false">
      <alignment horizontal="general" vertical="top" textRotation="0" wrapText="true" indent="0" shrinkToFit="false"/>
      <protection locked="true" hidden="false"/>
    </xf>
    <xf numFmtId="174" fontId="34" fillId="27" borderId="20" xfId="189" applyFont="true" applyBorder="true" applyAlignment="true" applyProtection="false">
      <alignment horizontal="general" vertical="top" textRotation="0" wrapText="true" indent="0" shrinkToFit="false"/>
      <protection locked="true" hidden="false"/>
    </xf>
    <xf numFmtId="174" fontId="34" fillId="27" borderId="24" xfId="189" applyFont="true" applyBorder="true" applyAlignment="true" applyProtection="false">
      <alignment horizontal="general" vertical="top" textRotation="0" wrapText="true" indent="0" shrinkToFit="false"/>
      <protection locked="true" hidden="false"/>
    </xf>
    <xf numFmtId="174" fontId="4" fillId="0" borderId="0" xfId="204" applyFont="false" applyBorder="false" applyAlignment="false" applyProtection="false">
      <alignment horizontal="general" vertical="bottom" textRotation="0" wrapText="false" indent="0" shrinkToFit="false"/>
      <protection locked="true" hidden="false"/>
    </xf>
    <xf numFmtId="173" fontId="18" fillId="0" borderId="0" xfId="19" applyFont="false" applyBorder="true" applyAlignment="true" applyProtection="true">
      <alignment horizontal="general" vertical="bottom" textRotation="0" wrapText="false" indent="0" shrinkToFit="false"/>
      <protection locked="true" hidden="false"/>
    </xf>
    <xf numFmtId="176" fontId="18" fillId="27" borderId="28" xfId="189" applyFont="true" applyBorder="true" applyAlignment="true" applyProtection="false">
      <alignment horizontal="left" vertical="center" textRotation="0" wrapText="true" indent="0" shrinkToFit="false"/>
      <protection locked="true" hidden="false"/>
    </xf>
    <xf numFmtId="174" fontId="34" fillId="27" borderId="36" xfId="189" applyFont="true" applyBorder="true" applyAlignment="true" applyProtection="false">
      <alignment horizontal="general" vertical="top" textRotation="0" wrapText="true" indent="0" shrinkToFit="false"/>
      <protection locked="true" hidden="false"/>
    </xf>
    <xf numFmtId="174" fontId="34" fillId="27" borderId="37" xfId="189" applyFont="true" applyBorder="true" applyAlignment="true" applyProtection="false">
      <alignment horizontal="general" vertical="top" textRotation="0" wrapText="true" indent="0" shrinkToFit="false"/>
      <protection locked="true" hidden="false"/>
    </xf>
    <xf numFmtId="174" fontId="34" fillId="27" borderId="38" xfId="189" applyFont="true" applyBorder="true" applyAlignment="true" applyProtection="false">
      <alignment horizontal="general" vertical="top" textRotation="0" wrapText="true" indent="0" shrinkToFit="false"/>
      <protection locked="true" hidden="false"/>
    </xf>
    <xf numFmtId="164" fontId="30" fillId="27" borderId="19" xfId="189" applyFont="true" applyBorder="true" applyAlignment="true" applyProtection="false">
      <alignment horizontal="center" vertical="center" textRotation="0" wrapText="true" indent="0" shrinkToFit="false"/>
      <protection locked="true" hidden="false"/>
    </xf>
    <xf numFmtId="169" fontId="44" fillId="27" borderId="28" xfId="19" applyFont="true" applyBorder="true" applyAlignment="true" applyProtection="true">
      <alignment horizontal="center" vertical="top" textRotation="0" wrapText="true" indent="0" shrinkToFit="false"/>
      <protection locked="true" hidden="false"/>
    </xf>
    <xf numFmtId="173" fontId="43" fillId="27" borderId="28" xfId="189" applyFont="true" applyBorder="true" applyAlignment="true" applyProtection="false">
      <alignment horizontal="general" vertical="top" textRotation="0" wrapText="true" indent="0" shrinkToFit="false"/>
      <protection locked="true" hidden="false"/>
    </xf>
    <xf numFmtId="173" fontId="43" fillId="27" borderId="20" xfId="189" applyFont="true" applyBorder="true" applyAlignment="true" applyProtection="false">
      <alignment horizontal="general" vertical="top" textRotation="0" wrapText="true" indent="0" shrinkToFit="false"/>
      <protection locked="true" hidden="false"/>
    </xf>
    <xf numFmtId="173" fontId="43" fillId="27" borderId="24" xfId="189" applyFont="true" applyBorder="true" applyAlignment="true" applyProtection="false">
      <alignment horizontal="general" vertical="top" textRotation="0" wrapText="true" indent="0" shrinkToFit="false"/>
      <protection locked="true" hidden="false"/>
    </xf>
    <xf numFmtId="174" fontId="44" fillId="27" borderId="28" xfId="189" applyFont="true" applyBorder="true" applyAlignment="true" applyProtection="false">
      <alignment horizontal="center" vertical="top" textRotation="0" wrapText="true" indent="0" shrinkToFit="false"/>
      <protection locked="true" hidden="false"/>
    </xf>
    <xf numFmtId="174" fontId="44" fillId="27" borderId="20" xfId="189" applyFont="true" applyBorder="true" applyAlignment="true" applyProtection="false">
      <alignment horizontal="center" vertical="top" textRotation="0" wrapText="true" indent="0" shrinkToFit="false"/>
      <protection locked="true" hidden="false"/>
    </xf>
    <xf numFmtId="174" fontId="44" fillId="27" borderId="24" xfId="189" applyFont="true" applyBorder="true" applyAlignment="true" applyProtection="false">
      <alignment horizontal="center" vertical="top" textRotation="0" wrapText="true" indent="0" shrinkToFit="false"/>
      <protection locked="true" hidden="false"/>
    </xf>
    <xf numFmtId="164" fontId="30" fillId="27" borderId="41" xfId="189" applyFont="true" applyBorder="true" applyAlignment="true" applyProtection="false">
      <alignment horizontal="general" vertical="center" textRotation="0" wrapText="true" indent="0" shrinkToFit="false"/>
      <protection locked="true" hidden="false"/>
    </xf>
    <xf numFmtId="164" fontId="30" fillId="27" borderId="42" xfId="189" applyFont="true" applyBorder="true" applyAlignment="true" applyProtection="false">
      <alignment horizontal="general" vertical="center" textRotation="0" wrapText="true" indent="0" shrinkToFit="false"/>
      <protection locked="true" hidden="false"/>
    </xf>
    <xf numFmtId="164" fontId="30" fillId="27" borderId="43" xfId="189" applyFont="true" applyBorder="true" applyAlignment="true" applyProtection="false">
      <alignment horizontal="general" vertical="center" textRotation="0" wrapText="true" indent="0" shrinkToFit="false"/>
      <protection locked="true" hidden="false"/>
    </xf>
    <xf numFmtId="164" fontId="30" fillId="27" borderId="31" xfId="189" applyFont="true" applyBorder="true" applyAlignment="true" applyProtection="false">
      <alignment horizontal="center" vertical="center" textRotation="0" wrapText="true" indent="0" shrinkToFit="false"/>
      <protection locked="true" hidden="false"/>
    </xf>
    <xf numFmtId="164" fontId="30" fillId="27" borderId="0" xfId="189" applyFont="true" applyBorder="true" applyAlignment="true" applyProtection="false">
      <alignment horizontal="center" vertical="center" textRotation="0" wrapText="true" indent="0" shrinkToFit="false"/>
      <protection locked="true" hidden="false"/>
    </xf>
    <xf numFmtId="174" fontId="30" fillId="27" borderId="0" xfId="189" applyFont="true" applyBorder="true" applyAlignment="true" applyProtection="false">
      <alignment horizontal="center" vertical="center" textRotation="0" wrapText="true" indent="0" shrinkToFit="false"/>
      <protection locked="true" hidden="false"/>
    </xf>
    <xf numFmtId="164" fontId="30" fillId="27" borderId="32" xfId="189" applyFont="true" applyBorder="true" applyAlignment="true" applyProtection="false">
      <alignment horizontal="center" vertical="center" textRotation="0" wrapText="true" indent="0" shrinkToFit="false"/>
      <protection locked="true" hidden="false"/>
    </xf>
    <xf numFmtId="164" fontId="30" fillId="27" borderId="31" xfId="189" applyFont="true" applyBorder="true" applyAlignment="true" applyProtection="false">
      <alignment horizontal="general" vertical="bottom" textRotation="0" wrapText="true" indent="0" shrinkToFit="false"/>
      <protection locked="true" hidden="false"/>
    </xf>
    <xf numFmtId="164" fontId="30" fillId="27" borderId="0" xfId="189" applyFont="true" applyBorder="true" applyAlignment="true" applyProtection="false">
      <alignment horizontal="general" vertical="bottom" textRotation="0" wrapText="true" indent="0" shrinkToFit="false"/>
      <protection locked="true" hidden="false"/>
    </xf>
    <xf numFmtId="164" fontId="20" fillId="0" borderId="13" xfId="0" applyFont="true" applyBorder="true" applyAlignment="true" applyProtection="false">
      <alignment horizontal="center" vertical="center" textRotation="0" wrapText="false" indent="0" shrinkToFit="false"/>
      <protection locked="true" hidden="false"/>
    </xf>
    <xf numFmtId="164" fontId="20" fillId="0" borderId="32" xfId="0" applyFont="true" applyBorder="true" applyAlignment="true" applyProtection="false">
      <alignment horizontal="general" vertical="center" textRotation="0" wrapText="false" indent="0" shrinkToFit="false"/>
      <protection locked="true" hidden="false"/>
    </xf>
    <xf numFmtId="164" fontId="20" fillId="0" borderId="44" xfId="0" applyFont="true" applyBorder="true" applyAlignment="true" applyProtection="false">
      <alignment horizontal="general" vertical="center" textRotation="0" wrapText="false" indent="0" shrinkToFit="false"/>
      <protection locked="true" hidden="false"/>
    </xf>
    <xf numFmtId="164" fontId="20" fillId="0" borderId="45" xfId="0" applyFont="true" applyBorder="true" applyAlignment="true" applyProtection="false">
      <alignment horizontal="general" vertical="center" textRotation="0" wrapText="false" indent="0" shrinkToFit="false"/>
      <protection locked="true" hidden="false"/>
    </xf>
    <xf numFmtId="170" fontId="18" fillId="0" borderId="0" xfId="15" applyFont="false" applyBorder="true" applyAlignment="true" applyProtection="true">
      <alignment horizontal="general" vertical="bottom" textRotation="0" wrapText="false" indent="0" shrinkToFit="false"/>
      <protection locked="true" hidden="false"/>
    </xf>
    <xf numFmtId="173" fontId="4" fillId="0" borderId="0" xfId="204" applyFont="false" applyBorder="false" applyAlignment="false" applyProtection="false">
      <alignment horizontal="general" vertical="bottom" textRotation="0" wrapText="false" indent="0" shrinkToFit="false"/>
      <protection locked="true" hidden="false"/>
    </xf>
    <xf numFmtId="173" fontId="18" fillId="0" borderId="0" xfId="15" applyFont="false" applyBorder="true" applyAlignment="true" applyProtection="true">
      <alignment horizontal="general" vertical="bottom" textRotation="0" wrapText="false" indent="0" shrinkToFit="false"/>
      <protection locked="true" hidden="false"/>
    </xf>
    <xf numFmtId="164" fontId="27" fillId="0" borderId="10" xfId="0" applyFont="true" applyBorder="true" applyAlignment="true" applyProtection="false">
      <alignment horizontal="general" vertical="bottom" textRotation="0" wrapText="false" indent="0" shrinkToFit="false"/>
      <protection locked="true" hidden="false"/>
    </xf>
    <xf numFmtId="164" fontId="27" fillId="0" borderId="11" xfId="0" applyFont="true" applyBorder="true" applyAlignment="true" applyProtection="false">
      <alignment horizontal="general" vertical="bottom" textRotation="0" wrapText="false" indent="0" shrinkToFit="false"/>
      <protection locked="true" hidden="false"/>
    </xf>
    <xf numFmtId="164" fontId="27" fillId="0" borderId="12" xfId="0" applyFont="true" applyBorder="true" applyAlignment="true" applyProtection="false">
      <alignment horizontal="general" vertical="bottom" textRotation="0" wrapText="false" indent="0" shrinkToFit="false"/>
      <protection locked="true" hidden="false"/>
    </xf>
    <xf numFmtId="164" fontId="0" fillId="0" borderId="31" xfId="0" applyFont="false" applyBorder="true" applyAlignment="false" applyProtection="false">
      <alignment horizontal="general" vertical="bottom" textRotation="0" wrapText="false" indent="0" shrinkToFit="false"/>
      <protection locked="true" hidden="false"/>
    </xf>
    <xf numFmtId="164" fontId="45" fillId="0" borderId="33" xfId="0" applyFont="true" applyBorder="true" applyAlignment="true" applyProtection="false">
      <alignment horizontal="center" vertical="bottom" textRotation="0" wrapText="false" indent="0" shrinkToFit="false"/>
      <protection locked="true" hidden="false"/>
    </xf>
    <xf numFmtId="164" fontId="32" fillId="28" borderId="31" xfId="0" applyFont="true" applyBorder="true" applyAlignment="true" applyProtection="true">
      <alignment horizontal="general" vertical="center" textRotation="0" wrapText="false" indent="0" shrinkToFit="false"/>
      <protection locked="true" hidden="false"/>
    </xf>
    <xf numFmtId="164" fontId="32" fillId="28" borderId="0" xfId="0" applyFont="true" applyBorder="true" applyAlignment="true" applyProtection="true">
      <alignment horizontal="general" vertical="center" textRotation="0" wrapText="false" indent="0" shrinkToFit="false"/>
      <protection locked="true" hidden="false"/>
    </xf>
    <xf numFmtId="164" fontId="32" fillId="28" borderId="32" xfId="0" applyFont="true" applyBorder="true" applyAlignment="true" applyProtection="true">
      <alignment horizontal="general"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46" xfId="0" applyFont="true" applyBorder="true" applyAlignment="true" applyProtection="false">
      <alignment horizontal="center" vertical="center" textRotation="0" wrapText="false" indent="0" shrinkToFit="false"/>
      <protection locked="true" hidden="false"/>
    </xf>
    <xf numFmtId="164" fontId="43" fillId="0" borderId="41" xfId="0" applyFont="true" applyBorder="true" applyAlignment="true" applyProtection="true">
      <alignment horizontal="left" vertical="center" textRotation="0" wrapText="false" indent="0" shrinkToFit="false"/>
      <protection locked="true" hidden="false"/>
    </xf>
    <xf numFmtId="164" fontId="43" fillId="0" borderId="42" xfId="0" applyFont="true" applyBorder="true" applyAlignment="true" applyProtection="true">
      <alignment horizontal="left" vertical="center" textRotation="0" wrapText="false" indent="0" shrinkToFit="false"/>
      <protection locked="true" hidden="false"/>
    </xf>
    <xf numFmtId="164" fontId="43" fillId="0" borderId="43" xfId="0" applyFont="true" applyBorder="true" applyAlignment="true" applyProtection="true">
      <alignment horizontal="left" vertical="center" textRotation="0" wrapText="false" indent="0" shrinkToFit="false"/>
      <protection locked="true" hidden="false"/>
    </xf>
    <xf numFmtId="164" fontId="34" fillId="0" borderId="31" xfId="0" applyFont="true" applyBorder="true" applyAlignment="true" applyProtection="true">
      <alignment horizontal="left" vertical="center" textRotation="0" wrapText="false" indent="0" shrinkToFit="false"/>
      <protection locked="true" hidden="false"/>
    </xf>
    <xf numFmtId="164" fontId="34" fillId="0" borderId="0" xfId="0" applyFont="true" applyBorder="true" applyAlignment="true" applyProtection="true">
      <alignment horizontal="left" vertical="center" textRotation="0" wrapText="false" indent="0" shrinkToFit="false"/>
      <protection locked="true" hidden="false"/>
    </xf>
    <xf numFmtId="164" fontId="34" fillId="0" borderId="32" xfId="0" applyFont="true" applyBorder="true" applyAlignment="true" applyProtection="true">
      <alignment horizontal="general" vertical="center" textRotation="0" wrapText="false" indent="0" shrinkToFit="false"/>
      <protection locked="true" hidden="false"/>
    </xf>
    <xf numFmtId="164" fontId="43" fillId="4" borderId="47" xfId="0" applyFont="true" applyBorder="true" applyAlignment="true" applyProtection="true">
      <alignment horizontal="general" vertical="center" textRotation="0" wrapText="false" indent="0" shrinkToFit="false"/>
      <protection locked="false" hidden="false"/>
    </xf>
    <xf numFmtId="164" fontId="43" fillId="4" borderId="40" xfId="0" applyFont="true" applyBorder="true" applyAlignment="true" applyProtection="true">
      <alignment horizontal="general" vertical="center" textRotation="0" wrapText="false" indent="0" shrinkToFit="false"/>
      <protection locked="false" hidden="false"/>
    </xf>
    <xf numFmtId="164" fontId="43" fillId="4" borderId="48" xfId="0" applyFont="true" applyBorder="true" applyAlignment="true" applyProtection="true">
      <alignment horizontal="general" vertical="center" textRotation="0" wrapText="false" indent="0" shrinkToFit="false"/>
      <protection locked="false" hidden="false"/>
    </xf>
    <xf numFmtId="164" fontId="34" fillId="0" borderId="0" xfId="0" applyFont="true" applyBorder="true" applyAlignment="true" applyProtection="true">
      <alignment horizontal="general" vertical="center" textRotation="0" wrapText="false" indent="0" shrinkToFit="false"/>
      <protection locked="true" hidden="false"/>
    </xf>
    <xf numFmtId="164" fontId="43" fillId="4" borderId="34" xfId="0" applyFont="true" applyBorder="true" applyAlignment="true" applyProtection="true">
      <alignment horizontal="left" vertical="center" textRotation="0" wrapText="false" indent="0" shrinkToFit="false"/>
      <protection locked="false" hidden="false"/>
    </xf>
    <xf numFmtId="164" fontId="34" fillId="0" borderId="31" xfId="0" applyFont="true" applyBorder="true" applyAlignment="true" applyProtection="true">
      <alignment horizontal="general" vertical="center" textRotation="0" wrapText="false" indent="0" shrinkToFit="false"/>
      <protection locked="true" hidden="false"/>
    </xf>
    <xf numFmtId="164" fontId="34" fillId="4" borderId="47" xfId="0" applyFont="true" applyBorder="true" applyAlignment="true" applyProtection="true">
      <alignment horizontal="general" vertical="center" textRotation="0" wrapText="false" indent="0" shrinkToFit="false"/>
      <protection locked="false" hidden="false"/>
    </xf>
    <xf numFmtId="164" fontId="34" fillId="4" borderId="40" xfId="0" applyFont="true" applyBorder="true" applyAlignment="true" applyProtection="true">
      <alignment horizontal="general" vertical="center" textRotation="0" wrapText="false" indent="0" shrinkToFit="false"/>
      <protection locked="false" hidden="false"/>
    </xf>
    <xf numFmtId="164" fontId="34" fillId="4" borderId="48" xfId="0" applyFont="true" applyBorder="true" applyAlignment="true" applyProtection="true">
      <alignment horizontal="general" vertical="center" textRotation="0" wrapText="false" indent="0" shrinkToFit="false"/>
      <protection locked="fals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32" xfId="0" applyFont="true" applyBorder="true" applyAlignment="false" applyProtection="false">
      <alignment horizontal="general" vertical="bottom" textRotation="0" wrapText="false" indent="0" shrinkToFit="false"/>
      <protection locked="true" hidden="false"/>
    </xf>
    <xf numFmtId="164" fontId="0" fillId="4" borderId="46" xfId="0" applyFont="true" applyBorder="true" applyAlignment="true" applyProtection="false">
      <alignment horizontal="center" vertical="bottom" textRotation="0" wrapText="false" indent="0" shrinkToFit="false"/>
      <protection locked="true" hidden="false"/>
    </xf>
    <xf numFmtId="164" fontId="43" fillId="20" borderId="49" xfId="0" applyFont="true" applyBorder="true" applyAlignment="true" applyProtection="true">
      <alignment horizontal="general" vertical="center" textRotation="0" wrapText="false" indent="0" shrinkToFit="false"/>
      <protection locked="true" hidden="false"/>
    </xf>
    <xf numFmtId="164" fontId="43" fillId="20" borderId="28" xfId="0" applyFont="true" applyBorder="true" applyAlignment="true" applyProtection="true">
      <alignment horizontal="center" vertical="center" textRotation="0" wrapText="true" indent="0" shrinkToFit="false"/>
      <protection locked="true" hidden="false"/>
    </xf>
    <xf numFmtId="164" fontId="43" fillId="20" borderId="20" xfId="0" applyFont="true" applyBorder="true" applyAlignment="true" applyProtection="true">
      <alignment horizontal="center" vertical="center" textRotation="0" wrapText="false" indent="0" shrinkToFit="false"/>
      <protection locked="true" hidden="false"/>
    </xf>
    <xf numFmtId="164" fontId="34" fillId="20" borderId="47" xfId="0" applyFont="true" applyBorder="true" applyAlignment="true" applyProtection="true">
      <alignment horizontal="general" vertical="center" textRotation="0" wrapText="false" indent="0" shrinkToFit="false"/>
      <protection locked="true" hidden="false"/>
    </xf>
    <xf numFmtId="164" fontId="34" fillId="4" borderId="50" xfId="0" applyFont="true" applyBorder="true" applyAlignment="true" applyProtection="true">
      <alignment horizontal="left" vertical="center" textRotation="0" wrapText="false" indent="0" shrinkToFit="false"/>
      <protection locked="true" hidden="false"/>
    </xf>
    <xf numFmtId="173" fontId="34" fillId="4" borderId="51" xfId="0" applyFont="true" applyBorder="true" applyAlignment="true" applyProtection="true">
      <alignment horizontal="general" vertical="center" textRotation="0" wrapText="false" indent="0" shrinkToFit="false"/>
      <protection locked="true" hidden="false"/>
    </xf>
    <xf numFmtId="173" fontId="34" fillId="4" borderId="52" xfId="0" applyFont="true" applyBorder="true" applyAlignment="true" applyProtection="true">
      <alignment horizontal="center" vertical="center" textRotation="0" wrapText="false" indent="0" shrinkToFit="false"/>
      <protection locked="true" hidden="false"/>
    </xf>
    <xf numFmtId="164" fontId="34" fillId="4" borderId="52" xfId="0" applyFont="true" applyBorder="true" applyAlignment="true" applyProtection="true">
      <alignment horizontal="center" vertical="center" textRotation="0" wrapText="false" indent="0" shrinkToFit="false"/>
      <protection locked="true" hidden="false"/>
    </xf>
    <xf numFmtId="173" fontId="34" fillId="4" borderId="53" xfId="0" applyFont="true" applyBorder="true" applyAlignment="true" applyProtection="true">
      <alignment horizontal="center" vertical="center" textRotation="0" wrapText="false" indent="0" shrinkToFit="false"/>
      <protection locked="true" hidden="false"/>
    </xf>
    <xf numFmtId="164" fontId="34" fillId="4" borderId="51" xfId="0" applyFont="true" applyBorder="true" applyAlignment="true" applyProtection="true">
      <alignment horizontal="left" vertical="center" textRotation="0" wrapText="false" indent="0" shrinkToFit="false"/>
      <protection locked="true" hidden="false"/>
    </xf>
    <xf numFmtId="173" fontId="34" fillId="22" borderId="54" xfId="19" applyFont="true" applyBorder="true" applyAlignment="true" applyProtection="true">
      <alignment horizontal="general" vertical="center" textRotation="0" wrapText="false" indent="0" shrinkToFit="false"/>
      <protection locked="false" hidden="false"/>
    </xf>
    <xf numFmtId="164" fontId="34" fillId="4" borderId="55" xfId="0" applyFont="true" applyBorder="true" applyAlignment="true" applyProtection="true">
      <alignment horizontal="left" vertical="center" textRotation="0" wrapText="false" indent="0" shrinkToFit="false"/>
      <protection locked="true" hidden="false"/>
    </xf>
    <xf numFmtId="173" fontId="34" fillId="4" borderId="56" xfId="0" applyFont="true" applyBorder="true" applyAlignment="true" applyProtection="true">
      <alignment horizontal="general" vertical="center" textRotation="0" wrapText="false" indent="0" shrinkToFit="false"/>
      <protection locked="true" hidden="false"/>
    </xf>
    <xf numFmtId="173" fontId="34" fillId="4" borderId="57" xfId="0" applyFont="true" applyBorder="true" applyAlignment="true" applyProtection="true">
      <alignment horizontal="center" vertical="center" textRotation="0" wrapText="false" indent="0" shrinkToFit="false"/>
      <protection locked="true" hidden="false"/>
    </xf>
    <xf numFmtId="164" fontId="34" fillId="4" borderId="57" xfId="0" applyFont="true" applyBorder="true" applyAlignment="true" applyProtection="true">
      <alignment horizontal="center" vertical="center" textRotation="0" wrapText="false" indent="0" shrinkToFit="false"/>
      <protection locked="true" hidden="false"/>
    </xf>
    <xf numFmtId="173" fontId="34" fillId="4" borderId="58" xfId="0" applyFont="true" applyBorder="true" applyAlignment="true" applyProtection="true">
      <alignment horizontal="center" vertical="center" textRotation="0" wrapText="false" indent="0" shrinkToFit="false"/>
      <protection locked="true" hidden="false"/>
    </xf>
    <xf numFmtId="164" fontId="34" fillId="4" borderId="56" xfId="0" applyFont="true" applyBorder="true" applyAlignment="true" applyProtection="true">
      <alignment horizontal="left" vertical="center" textRotation="0" wrapText="false" indent="0" shrinkToFit="false"/>
      <protection locked="true" hidden="false"/>
    </xf>
    <xf numFmtId="164" fontId="34" fillId="4" borderId="59" xfId="0" applyFont="true" applyBorder="true" applyAlignment="true" applyProtection="true">
      <alignment horizontal="left" vertical="center" textRotation="0" wrapText="false" indent="0" shrinkToFit="false"/>
      <protection locked="true" hidden="false"/>
    </xf>
    <xf numFmtId="164" fontId="34" fillId="4" borderId="60" xfId="0" applyFont="true" applyBorder="true" applyAlignment="true" applyProtection="true">
      <alignment horizontal="left" vertical="center" textRotation="0" wrapText="false" indent="0" shrinkToFit="false"/>
      <protection locked="true" hidden="false"/>
    </xf>
    <xf numFmtId="164" fontId="0" fillId="4" borderId="31" xfId="0" applyFont="true" applyBorder="true" applyAlignment="false" applyProtection="false">
      <alignment horizontal="general" vertical="bottom" textRotation="0" wrapText="false" indent="0" shrinkToFit="false"/>
      <protection locked="true" hidden="false"/>
    </xf>
    <xf numFmtId="173" fontId="34" fillId="4" borderId="23" xfId="0" applyFont="true" applyBorder="true" applyAlignment="true" applyProtection="true">
      <alignment horizontal="general" vertical="center" textRotation="0" wrapText="false" indent="0" shrinkToFit="false"/>
      <protection locked="true" hidden="false"/>
    </xf>
    <xf numFmtId="173" fontId="34" fillId="4" borderId="42" xfId="0" applyFont="true" applyBorder="true" applyAlignment="true" applyProtection="true">
      <alignment horizontal="center" vertical="center" textRotation="0" wrapText="false" indent="0" shrinkToFit="false"/>
      <protection locked="true" hidden="false"/>
    </xf>
    <xf numFmtId="173" fontId="34" fillId="4" borderId="42" xfId="0" applyFont="true" applyBorder="true" applyAlignment="true" applyProtection="true">
      <alignment horizontal="general" vertical="center" textRotation="0" wrapText="false" indent="0" shrinkToFit="false"/>
      <protection locked="true" hidden="false"/>
    </xf>
    <xf numFmtId="173" fontId="34" fillId="4" borderId="24" xfId="0" applyFont="true" applyBorder="true" applyAlignment="true" applyProtection="true">
      <alignment horizontal="center" vertical="center" textRotation="0" wrapText="false" indent="0" shrinkToFit="false"/>
      <protection locked="true" hidden="false"/>
    </xf>
    <xf numFmtId="164" fontId="0" fillId="4" borderId="61" xfId="0" applyFont="true" applyBorder="true" applyAlignment="false" applyProtection="false">
      <alignment horizontal="general" vertical="bottom" textRotation="0" wrapText="false" indent="0" shrinkToFit="false"/>
      <protection locked="true" hidden="false"/>
    </xf>
    <xf numFmtId="173" fontId="34" fillId="20" borderId="46" xfId="0" applyFont="true" applyBorder="true" applyAlignment="true" applyProtection="true">
      <alignment horizontal="center" vertical="center" textRotation="0" wrapText="false" indent="0" shrinkToFit="false"/>
      <protection locked="true" hidden="false"/>
    </xf>
    <xf numFmtId="176" fontId="0" fillId="0" borderId="62" xfId="0" applyFont="false" applyBorder="true" applyAlignment="true" applyProtection="false">
      <alignment horizontal="center" vertical="bottom" textRotation="0" wrapText="false" indent="0" shrinkToFit="false"/>
      <protection locked="true" hidden="false"/>
    </xf>
    <xf numFmtId="176" fontId="0" fillId="0" borderId="63" xfId="0" applyFont="false" applyBorder="true" applyAlignment="true" applyProtection="false">
      <alignment horizontal="center" vertical="bottom" textRotation="0" wrapText="false" indent="0" shrinkToFit="false"/>
      <protection locked="true" hidden="false"/>
    </xf>
    <xf numFmtId="176" fontId="0" fillId="0" borderId="64" xfId="0" applyFont="false" applyBorder="true" applyAlignment="true" applyProtection="false">
      <alignment horizontal="center" vertical="bottom" textRotation="0" wrapText="false" indent="0" shrinkToFit="false"/>
      <protection locked="true" hidden="false"/>
    </xf>
    <xf numFmtId="164" fontId="34" fillId="4" borderId="19" xfId="0" applyFont="true" applyBorder="true" applyAlignment="true" applyProtection="true">
      <alignment horizontal="left" vertical="center" textRotation="0" wrapText="false" indent="0" shrinkToFit="false"/>
      <protection locked="true" hidden="false"/>
    </xf>
    <xf numFmtId="164" fontId="0" fillId="22" borderId="28" xfId="0" applyFont="true" applyBorder="true" applyAlignment="true" applyProtection="false">
      <alignment horizontal="center" vertical="bottom" textRotation="0" wrapText="false" indent="0" shrinkToFit="false"/>
      <protection locked="true" hidden="false"/>
    </xf>
    <xf numFmtId="173" fontId="0" fillId="4" borderId="20" xfId="19" applyFont="true" applyBorder="true" applyAlignment="true" applyProtection="true">
      <alignment horizontal="general" vertical="bottom" textRotation="0" wrapText="false" indent="0" shrinkToFit="false"/>
      <protection locked="true" hidden="false"/>
    </xf>
    <xf numFmtId="176" fontId="0" fillId="0" borderId="20"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30" fillId="4" borderId="18" xfId="0" applyFont="true" applyBorder="true" applyAlignment="true" applyProtection="false">
      <alignment horizontal="center" vertical="bottom" textRotation="0" wrapText="false" indent="0" shrinkToFit="false"/>
      <protection locked="true" hidden="false"/>
    </xf>
    <xf numFmtId="164" fontId="0" fillId="4" borderId="19" xfId="0" applyFont="true" applyBorder="true" applyAlignment="true" applyProtection="false">
      <alignment horizontal="right" vertical="center" textRotation="0" wrapText="false" indent="0" shrinkToFit="false"/>
      <protection locked="true" hidden="false"/>
    </xf>
    <xf numFmtId="173" fontId="0" fillId="4" borderId="20" xfId="0" applyFont="false" applyBorder="true" applyAlignment="true" applyProtection="false">
      <alignment horizontal="left" vertical="center" textRotation="0" wrapText="false" indent="0" shrinkToFit="false"/>
      <protection locked="true" hidden="false"/>
    </xf>
    <xf numFmtId="164" fontId="0" fillId="4" borderId="65" xfId="0" applyFont="true" applyBorder="true" applyAlignment="true" applyProtection="false">
      <alignment horizontal="right" vertical="center" textRotation="0" wrapText="false" indent="0" shrinkToFit="false"/>
      <protection locked="true" hidden="false"/>
    </xf>
    <xf numFmtId="173" fontId="0" fillId="4" borderId="66" xfId="0" applyFont="false" applyBorder="true" applyAlignment="true" applyProtection="false">
      <alignment horizontal="left" vertical="center" textRotation="0" wrapText="false" indent="0" shrinkToFit="false"/>
      <protection locked="true" hidden="false"/>
    </xf>
    <xf numFmtId="164" fontId="30" fillId="0" borderId="67" xfId="0" applyFont="true" applyBorder="true" applyAlignment="true" applyProtection="false">
      <alignment horizontal="left" vertical="center" textRotation="0" wrapText="true" indent="0" shrinkToFit="false"/>
      <protection locked="true" hidden="false"/>
    </xf>
    <xf numFmtId="164" fontId="47" fillId="0" borderId="0" xfId="0" applyFont="true" applyBorder="false" applyAlignment="true" applyProtection="false">
      <alignment horizontal="center" vertical="bottom" textRotation="0" wrapText="false" indent="0" shrinkToFit="false"/>
      <protection locked="true" hidden="false"/>
    </xf>
    <xf numFmtId="164" fontId="47" fillId="0" borderId="0" xfId="0" applyFont="true" applyBorder="false" applyAlignment="true" applyProtection="false">
      <alignment horizontal="left" vertical="bottom" textRotation="0" wrapText="false" indent="0" shrinkToFit="false"/>
      <protection locked="true" hidden="false"/>
    </xf>
    <xf numFmtId="164" fontId="47" fillId="0" borderId="0" xfId="0" applyFont="true" applyBorder="false" applyAlignment="true" applyProtection="false">
      <alignment horizontal="general" vertical="bottom" textRotation="0" wrapText="tru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48" fillId="27" borderId="0" xfId="0" applyFont="true" applyBorder="true" applyAlignment="true" applyProtection="false">
      <alignment horizontal="center" vertical="center" textRotation="0" wrapText="false" indent="0" shrinkToFit="false"/>
      <protection locked="true" hidden="false"/>
    </xf>
    <xf numFmtId="164" fontId="47" fillId="27" borderId="0" xfId="0" applyFont="true" applyBorder="false" applyAlignment="false" applyProtection="false">
      <alignment horizontal="general" vertical="bottom" textRotation="0" wrapText="false" indent="0" shrinkToFit="false"/>
      <protection locked="true" hidden="false"/>
    </xf>
    <xf numFmtId="164" fontId="49" fillId="27" borderId="0" xfId="0" applyFont="true" applyBorder="false" applyAlignment="false" applyProtection="false">
      <alignment horizontal="general" vertical="bottom" textRotation="0" wrapText="false" indent="0" shrinkToFit="false"/>
      <protection locked="true" hidden="false"/>
    </xf>
    <xf numFmtId="164" fontId="47" fillId="27" borderId="0" xfId="0" applyFont="true" applyBorder="false" applyAlignment="true" applyProtection="false">
      <alignment horizontal="center" vertical="bottom" textRotation="0" wrapText="false" indent="0" shrinkToFit="false"/>
      <protection locked="true" hidden="false"/>
    </xf>
    <xf numFmtId="175" fontId="47" fillId="27" borderId="0" xfId="0" applyFont="true" applyBorder="false" applyAlignment="false" applyProtection="false">
      <alignment horizontal="general" vertical="bottom" textRotation="0" wrapText="false" indent="0" shrinkToFit="false"/>
      <protection locked="true" hidden="false"/>
    </xf>
    <xf numFmtId="175" fontId="47" fillId="27" borderId="0" xfId="0" applyFont="true" applyBorder="false" applyAlignment="true" applyProtection="false">
      <alignment horizontal="left" vertical="bottom" textRotation="0" wrapText="false" indent="0" shrinkToFit="false"/>
      <protection locked="true" hidden="false"/>
    </xf>
    <xf numFmtId="164" fontId="47" fillId="27" borderId="0" xfId="0" applyFont="true" applyBorder="false" applyAlignment="true" applyProtection="false">
      <alignment horizontal="general" vertical="bottom" textRotation="0" wrapText="true" indent="0" shrinkToFit="false"/>
      <protection locked="true" hidden="false"/>
    </xf>
    <xf numFmtId="164" fontId="49" fillId="27" borderId="0" xfId="0" applyFont="true" applyBorder="false" applyAlignment="true" applyProtection="false">
      <alignment horizontal="center" vertical="bottom" textRotation="0" wrapText="false" indent="0" shrinkToFit="false"/>
      <protection locked="true" hidden="false"/>
    </xf>
    <xf numFmtId="174" fontId="50" fillId="27" borderId="0" xfId="191" applyFont="true" applyBorder="false" applyAlignment="true" applyProtection="false">
      <alignment horizontal="center" vertical="center" textRotation="0" wrapText="false" indent="0" shrinkToFit="false"/>
      <protection locked="true" hidden="false"/>
    </xf>
    <xf numFmtId="164" fontId="50" fillId="27" borderId="0" xfId="191" applyFont="true" applyBorder="false" applyAlignment="true" applyProtection="false">
      <alignment horizontal="center" vertical="center" textRotation="0" wrapText="false" indent="0" shrinkToFit="false"/>
      <protection locked="true" hidden="false"/>
    </xf>
    <xf numFmtId="175" fontId="50" fillId="27" borderId="0" xfId="191" applyFont="true" applyBorder="false" applyAlignment="true" applyProtection="false">
      <alignment horizontal="left" vertical="center" textRotation="0" wrapText="false" indent="0" shrinkToFit="false"/>
      <protection locked="true" hidden="false"/>
    </xf>
    <xf numFmtId="164" fontId="50" fillId="27" borderId="0" xfId="191" applyFont="true" applyBorder="false" applyAlignment="true" applyProtection="false">
      <alignment horizontal="general" vertical="center" textRotation="0" wrapText="false" indent="0" shrinkToFit="false"/>
      <protection locked="true" hidden="false"/>
    </xf>
    <xf numFmtId="175" fontId="49" fillId="22" borderId="68" xfId="0" applyFont="true" applyBorder="true" applyAlignment="true" applyProtection="true">
      <alignment horizontal="center" vertical="center" textRotation="0" wrapText="true" indent="0" shrinkToFit="false"/>
      <protection locked="false" hidden="false"/>
    </xf>
    <xf numFmtId="175" fontId="49" fillId="22" borderId="68" xfId="0" applyFont="true" applyBorder="true" applyAlignment="true" applyProtection="true">
      <alignment horizontal="general" vertical="center" textRotation="0" wrapText="true" indent="0" shrinkToFit="false"/>
      <protection locked="false" hidden="false"/>
    </xf>
    <xf numFmtId="164" fontId="49" fillId="20" borderId="68" xfId="0" applyFont="true" applyBorder="true" applyAlignment="true" applyProtection="false">
      <alignment horizontal="center" vertical="center" textRotation="0" wrapText="true" indent="0" shrinkToFit="false"/>
      <protection locked="true" hidden="false"/>
    </xf>
    <xf numFmtId="174" fontId="49" fillId="20" borderId="68" xfId="0" applyFont="true" applyBorder="true" applyAlignment="true" applyProtection="false">
      <alignment horizontal="center" vertical="center" textRotation="0" wrapText="false" indent="0" shrinkToFit="false"/>
      <protection locked="true" hidden="false"/>
    </xf>
    <xf numFmtId="164" fontId="49" fillId="0" borderId="68" xfId="0" applyFont="true" applyBorder="true" applyAlignment="true" applyProtection="false">
      <alignment horizontal="center" vertical="center" textRotation="0" wrapText="true" indent="0" shrinkToFit="false"/>
      <protection locked="true" hidden="false"/>
    </xf>
    <xf numFmtId="175" fontId="47" fillId="22" borderId="69" xfId="0" applyFont="true" applyBorder="true" applyAlignment="true" applyProtection="true">
      <alignment horizontal="center" vertical="bottom" textRotation="0" wrapText="true" indent="0" shrinkToFit="false"/>
      <protection locked="false" hidden="false"/>
    </xf>
    <xf numFmtId="164" fontId="47" fillId="0" borderId="69" xfId="0" applyFont="true" applyBorder="true" applyAlignment="true" applyProtection="false">
      <alignment horizontal="general" vertical="bottom" textRotation="0" wrapText="true" indent="0" shrinkToFit="false"/>
      <protection locked="true" hidden="false"/>
    </xf>
    <xf numFmtId="164" fontId="47" fillId="0" borderId="69" xfId="0" applyFont="true" applyBorder="true" applyAlignment="true" applyProtection="false">
      <alignment horizontal="center" vertical="bottom" textRotation="0" wrapText="true" indent="0" shrinkToFit="false"/>
      <protection locked="true" hidden="false"/>
    </xf>
    <xf numFmtId="164" fontId="47" fillId="22" borderId="69" xfId="0" applyFont="true" applyBorder="true" applyAlignment="true" applyProtection="true">
      <alignment horizontal="center" vertical="bottom" textRotation="0" wrapText="true" indent="0" shrinkToFit="false"/>
      <protection locked="false" hidden="false"/>
    </xf>
    <xf numFmtId="174" fontId="47" fillId="0" borderId="69" xfId="0" applyFont="true" applyBorder="true" applyAlignment="true" applyProtection="false">
      <alignment horizontal="center" vertical="bottom" textRotation="0" wrapText="false" indent="0" shrinkToFit="false"/>
      <protection locked="true" hidden="false"/>
    </xf>
    <xf numFmtId="175" fontId="50" fillId="27" borderId="0" xfId="191" applyFont="true" applyBorder="false" applyAlignment="true" applyProtection="false">
      <alignment horizontal="center" vertical="center" textRotation="0" wrapText="false" indent="0" shrinkToFit="false"/>
      <protection locked="true" hidden="false"/>
    </xf>
    <xf numFmtId="175" fontId="49" fillId="29" borderId="70" xfId="0" applyFont="true" applyBorder="true" applyAlignment="true" applyProtection="true">
      <alignment horizontal="center" vertical="bottom" textRotation="0" wrapText="true" indent="0" shrinkToFit="false"/>
      <protection locked="false" hidden="false"/>
    </xf>
    <xf numFmtId="175" fontId="49" fillId="29" borderId="70" xfId="0" applyFont="true" applyBorder="true" applyAlignment="true" applyProtection="true">
      <alignment horizontal="general" vertical="bottom" textRotation="0" wrapText="true" indent="0" shrinkToFit="false"/>
      <protection locked="false" hidden="false"/>
    </xf>
    <xf numFmtId="164" fontId="49" fillId="29" borderId="70" xfId="0" applyFont="true" applyBorder="true" applyAlignment="true" applyProtection="false">
      <alignment horizontal="center" vertical="bottom" textRotation="0" wrapText="false" indent="0" shrinkToFit="false"/>
      <protection locked="true" hidden="false"/>
    </xf>
    <xf numFmtId="174" fontId="49" fillId="29" borderId="70" xfId="0" applyFont="true" applyBorder="true" applyAlignment="true" applyProtection="false">
      <alignment horizontal="center" vertical="bottom" textRotation="0" wrapText="false" indent="0" shrinkToFit="false"/>
      <protection locked="true" hidden="false"/>
    </xf>
    <xf numFmtId="175" fontId="47" fillId="29" borderId="71" xfId="0" applyFont="true" applyBorder="true" applyAlignment="true" applyProtection="true">
      <alignment horizontal="center" vertical="bottom" textRotation="0" wrapText="true" indent="0" shrinkToFit="false"/>
      <protection locked="false" hidden="false"/>
    </xf>
    <xf numFmtId="164" fontId="47" fillId="0" borderId="71" xfId="0" applyFont="true" applyBorder="true" applyAlignment="true" applyProtection="false">
      <alignment horizontal="left" vertical="bottom" textRotation="0" wrapText="true" indent="0" shrinkToFit="false"/>
      <protection locked="true" hidden="false"/>
    </xf>
    <xf numFmtId="164" fontId="47" fillId="0" borderId="71" xfId="0" applyFont="true" applyBorder="true" applyAlignment="true" applyProtection="false">
      <alignment horizontal="center" vertical="bottom" textRotation="0" wrapText="true" indent="0" shrinkToFit="false"/>
      <protection locked="true" hidden="false"/>
    </xf>
    <xf numFmtId="164" fontId="47" fillId="0" borderId="71" xfId="0" applyFont="true" applyBorder="true" applyAlignment="true" applyProtection="true">
      <alignment horizontal="center" vertical="bottom" textRotation="0" wrapText="true" indent="0" shrinkToFit="false"/>
      <protection locked="false" hidden="false"/>
    </xf>
    <xf numFmtId="174" fontId="47" fillId="0" borderId="71" xfId="0" applyFont="true" applyBorder="true" applyAlignment="true" applyProtection="false">
      <alignment horizontal="center" vertical="bottom" textRotation="0" wrapText="true" indent="0" shrinkToFit="false"/>
      <protection locked="true" hidden="false"/>
    </xf>
    <xf numFmtId="164" fontId="47" fillId="29" borderId="71" xfId="0" applyFont="true" applyBorder="true" applyAlignment="true" applyProtection="true">
      <alignment horizontal="center" vertical="bottom" textRotation="0" wrapText="true" indent="0" shrinkToFit="false"/>
      <protection locked="false" hidden="false"/>
    </xf>
    <xf numFmtId="177" fontId="47" fillId="0" borderId="71" xfId="0" applyFont="true" applyBorder="true" applyAlignment="true" applyProtection="true">
      <alignment horizontal="center" vertical="bottom" textRotation="0" wrapText="true" indent="0" shrinkToFit="false"/>
      <protection locked="false" hidden="false"/>
    </xf>
    <xf numFmtId="164" fontId="47" fillId="27" borderId="72" xfId="0" applyFont="true" applyBorder="true" applyAlignment="false" applyProtection="false">
      <alignment horizontal="general" vertical="bottom" textRotation="0" wrapText="false" indent="0" shrinkToFit="false"/>
      <protection locked="true" hidden="false"/>
    </xf>
    <xf numFmtId="164" fontId="50" fillId="27" borderId="0" xfId="189" applyFont="true" applyBorder="false" applyAlignment="true" applyProtection="false">
      <alignment horizontal="center" vertical="center" textRotation="0" wrapText="false" indent="0" shrinkToFit="false"/>
      <protection locked="true" hidden="false"/>
    </xf>
    <xf numFmtId="175" fontId="50" fillId="27" borderId="0" xfId="189" applyFont="true" applyBorder="false" applyAlignment="true" applyProtection="false">
      <alignment horizontal="center" vertical="center" textRotation="0" wrapText="false" indent="0" shrinkToFit="false"/>
      <protection locked="true" hidden="false"/>
    </xf>
    <xf numFmtId="164" fontId="50" fillId="27" borderId="0" xfId="189" applyFont="true" applyBorder="false" applyAlignment="true" applyProtection="false">
      <alignment horizontal="general" vertical="center" textRotation="0" wrapText="false" indent="0" shrinkToFit="false"/>
      <protection locked="true" hidden="false"/>
    </xf>
    <xf numFmtId="176" fontId="49" fillId="29" borderId="70" xfId="0" applyFont="true" applyBorder="true" applyAlignment="true" applyProtection="true">
      <alignment horizontal="general" vertical="bottom" textRotation="0" wrapText="true" indent="0" shrinkToFit="false"/>
      <protection locked="false" hidden="false"/>
    </xf>
    <xf numFmtId="172" fontId="47" fillId="22" borderId="39" xfId="0" applyFont="true" applyBorder="true" applyAlignment="true" applyProtection="true">
      <alignment horizontal="center" vertical="bottom" textRotation="0" wrapText="false" indent="0" shrinkToFit="false"/>
      <protection locked="false" hidden="false"/>
    </xf>
    <xf numFmtId="164" fontId="47" fillId="27" borderId="40" xfId="0" applyFont="true" applyBorder="true" applyAlignment="false" applyProtection="false">
      <alignment horizontal="general" vertical="bottom" textRotation="0" wrapText="false" indent="0" shrinkToFit="false"/>
      <protection locked="true" hidden="false"/>
    </xf>
    <xf numFmtId="164" fontId="47" fillId="27" borderId="73" xfId="0" applyFont="true" applyBorder="true" applyAlignment="true" applyProtection="false">
      <alignment horizontal="right" vertical="bottom" textRotation="0" wrapText="false" indent="0" shrinkToFit="false"/>
      <protection locked="true" hidden="false"/>
    </xf>
    <xf numFmtId="164" fontId="47" fillId="27" borderId="0" xfId="0" applyFont="true" applyBorder="true" applyAlignment="true" applyProtection="false">
      <alignment horizontal="right" vertical="bottom" textRotation="0" wrapText="false" indent="0" shrinkToFit="false"/>
      <protection locked="true" hidden="false"/>
    </xf>
    <xf numFmtId="164" fontId="30" fillId="29" borderId="28" xfId="0" applyFont="true" applyBorder="true" applyAlignment="true" applyProtection="false">
      <alignment horizontal="center" vertical="bottom" textRotation="0" wrapText="false" indent="0" shrinkToFit="false"/>
      <protection locked="true" hidden="false"/>
    </xf>
    <xf numFmtId="164" fontId="30" fillId="29" borderId="28" xfId="0" applyFont="true" applyBorder="true" applyAlignment="true" applyProtection="false">
      <alignment horizontal="left" vertical="bottom" textRotation="0" wrapText="true" indent="0" shrinkToFit="false"/>
      <protection locked="true" hidden="false"/>
    </xf>
    <xf numFmtId="164" fontId="30" fillId="29" borderId="28" xfId="0" applyFont="true" applyBorder="true" applyAlignment="false" applyProtection="false">
      <alignment horizontal="general" vertical="bottom" textRotation="0" wrapText="false" indent="0" shrinkToFit="false"/>
      <protection locked="true" hidden="false"/>
    </xf>
    <xf numFmtId="164" fontId="0" fillId="0" borderId="28" xfId="0" applyFont="false" applyBorder="true" applyAlignment="false" applyProtection="false">
      <alignment horizontal="general" vertical="bottom" textRotation="0" wrapText="false" indent="0" shrinkToFit="false"/>
      <protection locked="true" hidden="false"/>
    </xf>
    <xf numFmtId="164" fontId="18" fillId="0" borderId="28" xfId="0" applyFont="true" applyBorder="true" applyAlignment="false" applyProtection="false">
      <alignment horizontal="general" vertical="bottom" textRotation="0" wrapText="false" indent="0" shrinkToFit="false"/>
      <protection locked="true" hidden="false"/>
    </xf>
    <xf numFmtId="164" fontId="18" fillId="0" borderId="28" xfId="0" applyFont="true" applyBorder="true" applyAlignment="true" applyProtection="false">
      <alignment horizontal="center" vertical="bottom" textRotation="0" wrapText="false" indent="0" shrinkToFit="false"/>
      <protection locked="true" hidden="false"/>
    </xf>
    <xf numFmtId="178" fontId="0" fillId="0" borderId="28" xfId="0" applyFont="false" applyBorder="true" applyAlignment="false" applyProtection="false">
      <alignment horizontal="general" vertical="bottom" textRotation="0" wrapText="false" indent="0" shrinkToFit="false"/>
      <protection locked="true" hidden="false"/>
    </xf>
    <xf numFmtId="178" fontId="30" fillId="29" borderId="28" xfId="0" applyFont="true" applyBorder="true" applyAlignment="false" applyProtection="false">
      <alignment horizontal="general" vertical="bottom" textRotation="0" wrapText="false" indent="0" shrinkToFit="false"/>
      <protection locked="true" hidden="false"/>
    </xf>
  </cellXfs>
  <cellStyles count="289">
    <cellStyle name="Normal" xfId="0" builtinId="0"/>
    <cellStyle name="Comma" xfId="15" builtinId="3"/>
    <cellStyle name="Comma [0]" xfId="16" builtinId="6"/>
    <cellStyle name="Currency" xfId="17" builtinId="4"/>
    <cellStyle name="Currency [0]" xfId="18" builtinId="7"/>
    <cellStyle name="Percent" xfId="19" builtinId="5"/>
    <cellStyle name="20% - Accent1" xfId="20"/>
    <cellStyle name="20% - Accent2" xfId="21"/>
    <cellStyle name="20% - Accent3" xfId="22"/>
    <cellStyle name="20% - Accent4" xfId="23"/>
    <cellStyle name="20% - Accent5" xfId="24"/>
    <cellStyle name="20% - Accent6" xfId="25"/>
    <cellStyle name="20% - Ênfase1 2" xfId="26"/>
    <cellStyle name="20% - Ênfase1 2 2" xfId="27"/>
    <cellStyle name="20% - Ênfase1 3" xfId="28"/>
    <cellStyle name="20% - Ênfase1 3 2" xfId="29"/>
    <cellStyle name="20% - Ênfase2 2" xfId="30"/>
    <cellStyle name="20% - Ênfase2 2 2" xfId="31"/>
    <cellStyle name="20% - Ênfase2 3" xfId="32"/>
    <cellStyle name="20% - Ênfase2 3 2" xfId="33"/>
    <cellStyle name="20% - Ênfase3 2" xfId="34"/>
    <cellStyle name="20% - Ênfase3 2 2" xfId="35"/>
    <cellStyle name="20% - Ênfase3 3" xfId="36"/>
    <cellStyle name="20% - Ênfase3 3 2" xfId="37"/>
    <cellStyle name="20% - Ênfase4 2" xfId="38"/>
    <cellStyle name="20% - Ênfase4 2 2" xfId="39"/>
    <cellStyle name="20% - Ênfase4 3" xfId="40"/>
    <cellStyle name="20% - Ênfase4 3 2" xfId="41"/>
    <cellStyle name="20% - Ênfase5 2" xfId="42"/>
    <cellStyle name="20% - Ênfase5 2 2" xfId="43"/>
    <cellStyle name="20% - Ênfase5 3" xfId="44"/>
    <cellStyle name="20% - Ênfase5 3 2" xfId="45"/>
    <cellStyle name="20% - Ênfase6 2" xfId="46"/>
    <cellStyle name="20% - Ênfase6 2 2" xfId="47"/>
    <cellStyle name="20% - Ênfase6 3" xfId="48"/>
    <cellStyle name="20% - Ênfase6 3 2" xfId="49"/>
    <cellStyle name="40% - Accent1" xfId="50"/>
    <cellStyle name="40% - Accent2" xfId="51"/>
    <cellStyle name="40% - Accent3" xfId="52"/>
    <cellStyle name="40% - Accent4" xfId="53"/>
    <cellStyle name="40% - Accent5" xfId="54"/>
    <cellStyle name="40% - Accent6" xfId="55"/>
    <cellStyle name="40% - Ênfase1 2" xfId="56"/>
    <cellStyle name="40% - Ênfase1 2 2" xfId="57"/>
    <cellStyle name="40% - Ênfase1 3" xfId="58"/>
    <cellStyle name="40% - Ênfase1 3 2" xfId="59"/>
    <cellStyle name="40% - Ênfase2 2" xfId="60"/>
    <cellStyle name="40% - Ênfase2 2 2" xfId="61"/>
    <cellStyle name="40% - Ênfase2 3" xfId="62"/>
    <cellStyle name="40% - Ênfase2 3 2" xfId="63"/>
    <cellStyle name="40% - Ênfase3 2" xfId="64"/>
    <cellStyle name="40% - Ênfase3 2 2" xfId="65"/>
    <cellStyle name="40% - Ênfase3 3" xfId="66"/>
    <cellStyle name="40% - Ênfase3 3 2" xfId="67"/>
    <cellStyle name="40% - Ênfase4 2" xfId="68"/>
    <cellStyle name="40% - Ênfase4 2 2" xfId="69"/>
    <cellStyle name="40% - Ênfase4 3" xfId="70"/>
    <cellStyle name="40% - Ênfase4 3 2" xfId="71"/>
    <cellStyle name="40% - Ênfase5 2" xfId="72"/>
    <cellStyle name="40% - Ênfase5 2 2" xfId="73"/>
    <cellStyle name="40% - Ênfase5 3" xfId="74"/>
    <cellStyle name="40% - Ênfase5 3 2" xfId="75"/>
    <cellStyle name="40% - Ênfase6 2" xfId="76"/>
    <cellStyle name="40% - Ênfase6 2 2" xfId="77"/>
    <cellStyle name="40% - Ênfase6 3" xfId="78"/>
    <cellStyle name="40% - Ênfase6 3 2" xfId="79"/>
    <cellStyle name="60% - Accent1" xfId="80"/>
    <cellStyle name="60% - Accent2" xfId="81"/>
    <cellStyle name="60% - Accent3" xfId="82"/>
    <cellStyle name="60% - Accent4" xfId="83"/>
    <cellStyle name="60% - Accent5" xfId="84"/>
    <cellStyle name="60% - Accent6" xfId="85"/>
    <cellStyle name="60% - Ênfase1 2" xfId="86"/>
    <cellStyle name="60% - Ênfase1 2 2" xfId="87"/>
    <cellStyle name="60% - Ênfase1 3" xfId="88"/>
    <cellStyle name="60% - Ênfase1 3 2" xfId="89"/>
    <cellStyle name="60% - Ênfase2 2" xfId="90"/>
    <cellStyle name="60% - Ênfase2 2 2" xfId="91"/>
    <cellStyle name="60% - Ênfase2 3" xfId="92"/>
    <cellStyle name="60% - Ênfase2 3 2" xfId="93"/>
    <cellStyle name="60% - Ênfase3 2" xfId="94"/>
    <cellStyle name="60% - Ênfase3 2 2" xfId="95"/>
    <cellStyle name="60% - Ênfase3 3" xfId="96"/>
    <cellStyle name="60% - Ênfase3 3 2" xfId="97"/>
    <cellStyle name="60% - Ênfase4 2" xfId="98"/>
    <cellStyle name="60% - Ênfase4 2 2" xfId="99"/>
    <cellStyle name="60% - Ênfase4 3" xfId="100"/>
    <cellStyle name="60% - Ênfase4 3 2" xfId="101"/>
    <cellStyle name="60% - Ênfase5 2" xfId="102"/>
    <cellStyle name="60% - Ênfase5 2 2" xfId="103"/>
    <cellStyle name="60% - Ênfase5 3" xfId="104"/>
    <cellStyle name="60% - Ênfase5 3 2" xfId="105"/>
    <cellStyle name="60% - Ênfase6 2" xfId="106"/>
    <cellStyle name="60% - Ênfase6 2 2" xfId="107"/>
    <cellStyle name="60% - Ênfase6 3" xfId="108"/>
    <cellStyle name="60% - Ênfase6 3 2" xfId="109"/>
    <cellStyle name="Accent1" xfId="110"/>
    <cellStyle name="Accent2" xfId="111"/>
    <cellStyle name="Accent3" xfId="112"/>
    <cellStyle name="Accent4" xfId="113"/>
    <cellStyle name="Accent5" xfId="114"/>
    <cellStyle name="Accent6" xfId="115"/>
    <cellStyle name="Bad 1" xfId="116"/>
    <cellStyle name="Bom 2" xfId="117"/>
    <cellStyle name="Bom 2 2" xfId="118"/>
    <cellStyle name="Bom 3" xfId="119"/>
    <cellStyle name="Bom 3 2" xfId="120"/>
    <cellStyle name="Calculation" xfId="121"/>
    <cellStyle name="Cancel" xfId="122"/>
    <cellStyle name="Cancel 2" xfId="123"/>
    <cellStyle name="Cancel 3" xfId="124"/>
    <cellStyle name="Check Cell" xfId="125"/>
    <cellStyle name="Cálculo 2" xfId="126"/>
    <cellStyle name="Cálculo 2 2" xfId="127"/>
    <cellStyle name="Cálculo 3" xfId="128"/>
    <cellStyle name="Cálculo 3 2" xfId="129"/>
    <cellStyle name="Célula de Verificação 2" xfId="130"/>
    <cellStyle name="Célula de Verificação 2 2" xfId="131"/>
    <cellStyle name="Célula de Verificação 3" xfId="132"/>
    <cellStyle name="Célula de Verificação 3 2" xfId="133"/>
    <cellStyle name="Célula Vinculada 2" xfId="134"/>
    <cellStyle name="Célula Vinculada 2 2" xfId="135"/>
    <cellStyle name="Célula Vinculada 3" xfId="136"/>
    <cellStyle name="Célula Vinculada 3 2" xfId="137"/>
    <cellStyle name="Data" xfId="138"/>
    <cellStyle name="Entrada 2" xfId="139"/>
    <cellStyle name="Entrada 2 2" xfId="140"/>
    <cellStyle name="Entrada 3" xfId="141"/>
    <cellStyle name="Entrada 3 2" xfId="142"/>
    <cellStyle name="Explanatory Text" xfId="143"/>
    <cellStyle name="Fixo" xfId="144"/>
    <cellStyle name="Good 1" xfId="145"/>
    <cellStyle name="Heading 1 1" xfId="146"/>
    <cellStyle name="Heading 2 1" xfId="147"/>
    <cellStyle name="Heading 3" xfId="148"/>
    <cellStyle name="Heading 4" xfId="149"/>
    <cellStyle name="Incorreto 2" xfId="150"/>
    <cellStyle name="Incorreto 2 2" xfId="151"/>
    <cellStyle name="Incorreto 3" xfId="152"/>
    <cellStyle name="Incorreto 3 2" xfId="153"/>
    <cellStyle name="Input" xfId="154"/>
    <cellStyle name="Linked Cell" xfId="155"/>
    <cellStyle name="Moeda 2" xfId="156"/>
    <cellStyle name="Moeda 2 2" xfId="157"/>
    <cellStyle name="Moeda 2 2 2" xfId="158"/>
    <cellStyle name="Moeda 2 3" xfId="159"/>
    <cellStyle name="Moeda 2 4" xfId="160"/>
    <cellStyle name="Moeda 2_Planilha de Composição de Custos - Copeiragem e Recepc MODELO" xfId="161"/>
    <cellStyle name="Moeda 3" xfId="162"/>
    <cellStyle name="Moeda 3 2" xfId="163"/>
    <cellStyle name="Moeda 4" xfId="164"/>
    <cellStyle name="Moeda 5" xfId="165"/>
    <cellStyle name="Moeda 6" xfId="166"/>
    <cellStyle name="Moeda 7" xfId="167"/>
    <cellStyle name="Neutra 2" xfId="168"/>
    <cellStyle name="Neutra 2 2" xfId="169"/>
    <cellStyle name="Neutra 3" xfId="170"/>
    <cellStyle name="Neutra 3 2" xfId="171"/>
    <cellStyle name="Neutral 1" xfId="172"/>
    <cellStyle name="Neutro" xfId="173"/>
    <cellStyle name="Normal 141" xfId="174"/>
    <cellStyle name="Normal 142" xfId="175"/>
    <cellStyle name="Normal 147" xfId="176"/>
    <cellStyle name="Normal 152" xfId="177"/>
    <cellStyle name="Normal 153" xfId="178"/>
    <cellStyle name="Normal 155" xfId="179"/>
    <cellStyle name="Normal 156" xfId="180"/>
    <cellStyle name="Normal 158" xfId="181"/>
    <cellStyle name="Normal 159" xfId="182"/>
    <cellStyle name="Normal 160" xfId="183"/>
    <cellStyle name="Normal 161" xfId="184"/>
    <cellStyle name="Normal 165" xfId="185"/>
    <cellStyle name="Normal 166" xfId="186"/>
    <cellStyle name="Normal 173" xfId="187"/>
    <cellStyle name="Normal 2" xfId="188"/>
    <cellStyle name="Normal 2 2" xfId="189"/>
    <cellStyle name="Normal 2 2 2" xfId="190"/>
    <cellStyle name="Normal 2 2 3" xfId="191"/>
    <cellStyle name="Normal 26" xfId="192"/>
    <cellStyle name="Normal 28" xfId="193"/>
    <cellStyle name="Normal 2_022-007-ORC-R2 - 19NOV2014" xfId="194"/>
    <cellStyle name="Normal 3" xfId="195"/>
    <cellStyle name="Normal 3 3" xfId="196"/>
    <cellStyle name="Normal 4" xfId="197"/>
    <cellStyle name="Normal 5" xfId="198"/>
    <cellStyle name="Normal 6" xfId="199"/>
    <cellStyle name="Normal 7" xfId="200"/>
    <cellStyle name="Normal 8" xfId="201"/>
    <cellStyle name="Normal 85" xfId="202"/>
    <cellStyle name="Normal 87" xfId="203"/>
    <cellStyle name="Normal_PLANILHA - LICITAÇÃO CHIQUINHO DE CARVALHO" xfId="204"/>
    <cellStyle name="Normal_Planilha com Declaração RT" xfId="205"/>
    <cellStyle name="Nota 2" xfId="206"/>
    <cellStyle name="Nota 2 2" xfId="207"/>
    <cellStyle name="Nota 2_PLANILHA ORÇ. GERAL R5" xfId="208"/>
    <cellStyle name="Nota 3" xfId="209"/>
    <cellStyle name="Nota 3 2" xfId="210"/>
    <cellStyle name="Note 1" xfId="211"/>
    <cellStyle name="Output" xfId="212"/>
    <cellStyle name="Percentual" xfId="213"/>
    <cellStyle name="Ponto" xfId="214"/>
    <cellStyle name="Porcentagem 10" xfId="215"/>
    <cellStyle name="Porcentagem 2" xfId="216"/>
    <cellStyle name="Porcentagem 2 2" xfId="217"/>
    <cellStyle name="Porcentagem 2 3" xfId="218"/>
    <cellStyle name="Porcentagem 3" xfId="219"/>
    <cellStyle name="Porcentagem 4" xfId="220"/>
    <cellStyle name="Porcentagem 5" xfId="221"/>
    <cellStyle name="Porcentagem 5 2" xfId="222"/>
    <cellStyle name="Ruim" xfId="223"/>
    <cellStyle name="Saída 2" xfId="224"/>
    <cellStyle name="Saída 2 2" xfId="225"/>
    <cellStyle name="Saída 3" xfId="226"/>
    <cellStyle name="Saída 3 2" xfId="227"/>
    <cellStyle name="Separador de m" xfId="228"/>
    <cellStyle name="Separador de milhares 10" xfId="229"/>
    <cellStyle name="Separador de milhares 10 2" xfId="230"/>
    <cellStyle name="Separador de milhares 2" xfId="231"/>
    <cellStyle name="Separador de milhares 2 2" xfId="232"/>
    <cellStyle name="Separador de milhares 2 2 2" xfId="233"/>
    <cellStyle name="Separador de milhares 2 3" xfId="234"/>
    <cellStyle name="Separador de milhares 3" xfId="235"/>
    <cellStyle name="Separador de milhares 3 2" xfId="236"/>
    <cellStyle name="Separador de milhares 3 3" xfId="237"/>
    <cellStyle name="Separador de milhares 4" xfId="238"/>
    <cellStyle name="Separador de milhares 5" xfId="239"/>
    <cellStyle name="Separador de milhares 5 2" xfId="240"/>
    <cellStyle name="Texto de Aviso 2" xfId="241"/>
    <cellStyle name="Texto de Aviso 2 2" xfId="242"/>
    <cellStyle name="Texto de Aviso 3" xfId="243"/>
    <cellStyle name="Texto de Aviso 3 2" xfId="244"/>
    <cellStyle name="Texto Explicativo 2" xfId="245"/>
    <cellStyle name="Texto Explicativo 2 2" xfId="246"/>
    <cellStyle name="Texto Explicativo 3" xfId="247"/>
    <cellStyle name="Texto Explicativo 3 2" xfId="248"/>
    <cellStyle name="Title" xfId="249"/>
    <cellStyle name="Titulo1" xfId="250"/>
    <cellStyle name="Titulo2" xfId="251"/>
    <cellStyle name="Total 2" xfId="252"/>
    <cellStyle name="Total 2 2" xfId="253"/>
    <cellStyle name="Total 3" xfId="254"/>
    <cellStyle name="Total 3 2" xfId="255"/>
    <cellStyle name="Título 1 2" xfId="256"/>
    <cellStyle name="Título 1 2 2" xfId="257"/>
    <cellStyle name="Título 1 3" xfId="258"/>
    <cellStyle name="Título 1 3 2" xfId="259"/>
    <cellStyle name="Título 2 2" xfId="260"/>
    <cellStyle name="Título 2 2 2" xfId="261"/>
    <cellStyle name="Título 2 3" xfId="262"/>
    <cellStyle name="Título 2 3 2" xfId="263"/>
    <cellStyle name="Título 3 2" xfId="264"/>
    <cellStyle name="Título 3 2 2" xfId="265"/>
    <cellStyle name="Título 3 3" xfId="266"/>
    <cellStyle name="Título 3 3 2" xfId="267"/>
    <cellStyle name="Título 4 2" xfId="268"/>
    <cellStyle name="Título 4 2 2" xfId="269"/>
    <cellStyle name="Título 4 3" xfId="270"/>
    <cellStyle name="Título 4 3 2" xfId="271"/>
    <cellStyle name="Título 5" xfId="272"/>
    <cellStyle name="Título 5 2" xfId="273"/>
    <cellStyle name="Título 6" xfId="274"/>
    <cellStyle name="Título 6 2" xfId="275"/>
    <cellStyle name="Vírgula 2" xfId="276"/>
    <cellStyle name="Vírgula 3" xfId="277"/>
    <cellStyle name="Warning Text" xfId="278"/>
    <cellStyle name="Ênfase1 2" xfId="279"/>
    <cellStyle name="Ênfase1 2 2" xfId="280"/>
    <cellStyle name="Ênfase1 3" xfId="281"/>
    <cellStyle name="Ênfase1 3 2" xfId="282"/>
    <cellStyle name="Ênfase2 2" xfId="283"/>
    <cellStyle name="Ênfase2 2 2" xfId="284"/>
    <cellStyle name="Ênfase2 3" xfId="285"/>
    <cellStyle name="Ênfase2 3 2" xfId="286"/>
    <cellStyle name="Ênfase3 2" xfId="287"/>
    <cellStyle name="Ênfase3 2 2" xfId="288"/>
    <cellStyle name="Ênfase3 3" xfId="289"/>
    <cellStyle name="Ênfase3 3 2" xfId="290"/>
    <cellStyle name="Ênfase4 2" xfId="291"/>
    <cellStyle name="Ênfase4 2 2" xfId="292"/>
    <cellStyle name="Ênfase4 3" xfId="293"/>
    <cellStyle name="Ênfase4 3 2" xfId="294"/>
    <cellStyle name="Ênfase5 2" xfId="295"/>
    <cellStyle name="Ênfase5 2 2" xfId="296"/>
    <cellStyle name="Ênfase5 3" xfId="297"/>
    <cellStyle name="Ênfase5 3 2" xfId="298"/>
    <cellStyle name="Ênfase6 2" xfId="299"/>
    <cellStyle name="Ênfase6 2 2" xfId="300"/>
    <cellStyle name="Ênfase6 3" xfId="301"/>
    <cellStyle name="Ênfase6 3 2" xfId="302"/>
  </cellStyles>
  <dxfs count="7">
    <dxf>
      <font>
        <b val="1"/>
        <i val="0"/>
        <color rgb="FF000000"/>
      </font>
      <fill>
        <patternFill>
          <bgColor rgb="FF969696"/>
        </patternFill>
      </fill>
    </dxf>
    <dxf>
      <fill>
        <patternFill>
          <bgColor rgb="FFEFBF00"/>
        </patternFill>
      </fill>
    </dxf>
    <dxf>
      <font>
        <b val="1"/>
        <i val="1"/>
        <color rgb="FFFF0000"/>
      </font>
    </dxf>
    <dxf>
      <fill>
        <patternFill>
          <bgColor rgb="FFDFB200"/>
        </patternFill>
      </fill>
    </dxf>
    <dxf>
      <font>
        <b val="0"/>
        <color rgb="FF0000FF"/>
      </font>
      <fill>
        <patternFill>
          <bgColor rgb="FFCCFFFF"/>
        </patternFill>
      </fill>
    </dxf>
    <dxf>
      <font>
        <b val="0"/>
        <color rgb="FFFF0000"/>
      </font>
      <fill>
        <patternFill>
          <bgColor rgb="FFFFFF99"/>
        </patternFill>
      </fill>
    </dxf>
    <dxf>
      <fill>
        <patternFill>
          <bgColor rgb="00FFFFFF"/>
        </patternFill>
      </fill>
    </dxf>
  </dxfs>
  <colors>
    <indexedColors>
      <rgbColor rgb="FF000000"/>
      <rgbColor rgb="FFFFFFFF"/>
      <rgbColor rgb="FFFF0000"/>
      <rgbColor rgb="FF00FF00"/>
      <rgbColor rgb="FF0000FF"/>
      <rgbColor rgb="FFEFB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D9D9D9"/>
      <rgbColor rgb="FFCCFFCC"/>
      <rgbColor rgb="FFFFFF99"/>
      <rgbColor rgb="FF99CCFF"/>
      <rgbColor rgb="FFFF99CC"/>
      <rgbColor rgb="FFCC99FF"/>
      <rgbColor rgb="FFFFCC99"/>
      <rgbColor rgb="FF3366FF"/>
      <rgbColor rgb="FF33CCCC"/>
      <rgbColor rgb="FFDFB200"/>
      <rgbColor rgb="FFFFCC00"/>
      <rgbColor rgb="FFFF9900"/>
      <rgbColor rgb="FFFF6600"/>
      <rgbColor rgb="FF666699"/>
      <rgbColor rgb="FF969696"/>
      <rgbColor rgb="FF003366"/>
      <rgbColor rgb="FF339966"/>
      <rgbColor rgb="FF0100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externalLink" Target="externalLinks/externalLink6.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jpeg"/>
</Relationships>
</file>

<file path=xl/drawings/_rels/drawing2.xml.rels><?xml version="1.0" encoding="UTF-8"?>
<Relationships xmlns="http://schemas.openxmlformats.org/package/2006/relationships"><Relationship Id="rId1" Type="http://schemas.openxmlformats.org/officeDocument/2006/relationships/image" Target="../media/image4.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1</xdr:col>
      <xdr:colOff>876240</xdr:colOff>
      <xdr:row>0</xdr:row>
      <xdr:rowOff>76320</xdr:rowOff>
    </xdr:from>
    <xdr:to>
      <xdr:col>6</xdr:col>
      <xdr:colOff>313920</xdr:colOff>
      <xdr:row>0</xdr:row>
      <xdr:rowOff>761760</xdr:rowOff>
    </xdr:to>
    <xdr:pic>
      <xdr:nvPicPr>
        <xdr:cNvPr id="0" name="Imagem 6" descr=""/>
        <xdr:cNvPicPr/>
      </xdr:nvPicPr>
      <xdr:blipFill>
        <a:blip r:embed="rId1"/>
        <a:stretch/>
      </xdr:blipFill>
      <xdr:spPr>
        <a:xfrm>
          <a:off x="1732680" y="76320"/>
          <a:ext cx="6503400" cy="685440"/>
        </a:xfrm>
        <a:prstGeom prst="rect">
          <a:avLst/>
        </a:prstGeom>
        <a:ln w="936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1</xdr:col>
      <xdr:colOff>85680</xdr:colOff>
      <xdr:row>0</xdr:row>
      <xdr:rowOff>295200</xdr:rowOff>
    </xdr:from>
    <xdr:to>
      <xdr:col>9</xdr:col>
      <xdr:colOff>475920</xdr:colOff>
      <xdr:row>1</xdr:row>
      <xdr:rowOff>437760</xdr:rowOff>
    </xdr:to>
    <xdr:pic>
      <xdr:nvPicPr>
        <xdr:cNvPr id="1" name="Imagem 1" descr=""/>
        <xdr:cNvPicPr/>
      </xdr:nvPicPr>
      <xdr:blipFill>
        <a:blip r:embed="rId1"/>
        <a:stretch/>
      </xdr:blipFill>
      <xdr:spPr>
        <a:xfrm>
          <a:off x="417600" y="295200"/>
          <a:ext cx="5411880" cy="980640"/>
        </a:xfrm>
        <a:prstGeom prst="rect">
          <a:avLst/>
        </a:prstGeom>
        <a:ln w="9360">
          <a:noFill/>
        </a:ln>
      </xdr:spPr>
    </xdr:pic>
    <xdr:clientData/>
  </xdr:twoCellAnchor>
</xdr:wsDr>
</file>

<file path=xl/externalLinks/_rels/externalLink6.xml.rels><?xml version="1.0" encoding="UTF-8"?>
<Relationships xmlns="http://schemas.openxmlformats.org/package/2006/relationships"><Relationship Id="rId1" Type="http://schemas.openxmlformats.org/officeDocument/2006/relationships/externalLinkPath" Target="file:///C:/PMLS/MODELO%20PLANILHA%20E%20BDI%20ATUALIZADOS.xls" TargetMode="External"/>
</Relationships>
</file>

<file path=xl/externalLinks/externalLink6.xml><?xml version="1.0" encoding="utf-8"?>
<externalLink xmlns="http://schemas.openxmlformats.org/spreadsheetml/2006/main">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s>
    <sheetDataSet>
      <sheetData sheetId="0">
        <row r="11">
          <cell r="N11" t="str">
            <v>MG</v>
          </cell>
        </row>
      </sheetData>
      <sheetData sheetId="1"/>
      <sheetData sheetId="2"/>
      <sheetData sheetId="3"/>
      <sheetData sheetId="4"/>
      <sheetData sheetId="5"/>
      <sheetData sheetId="6"/>
      <sheetData sheetId="7"/>
      <sheetData sheetId="8"/>
      <sheetData sheetId="9"/>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3.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207"/>
  <sheetViews>
    <sheetView showFormulas="false" showGridLines="true" showRowColHeaders="true" showZeros="false" rightToLeft="false" tabSelected="true" showOutlineSymbols="true" defaultGridColor="true" view="pageBreakPreview" topLeftCell="A1" colorId="64" zoomScale="90" zoomScaleNormal="100" zoomScalePageLayoutView="90" workbookViewId="0">
      <selection pane="topLeft" activeCell="A9" activeCellId="0" sqref="A9"/>
    </sheetView>
  </sheetViews>
  <sheetFormatPr defaultColWidth="9.15625" defaultRowHeight="12.75" zeroHeight="false" outlineLevelRow="0" outlineLevelCol="0"/>
  <cols>
    <col collapsed="false" customWidth="true" hidden="false" outlineLevel="0" max="1" min="1" style="1" width="12.14"/>
    <col collapsed="false" customWidth="true" hidden="false" outlineLevel="0" max="2" min="2" style="1" width="15.57"/>
    <col collapsed="false" customWidth="true" hidden="false" outlineLevel="0" max="3" min="3" style="1" width="47.57"/>
    <col collapsed="false" customWidth="false" hidden="false" outlineLevel="0" max="4" min="4" style="2" width="9.14"/>
    <col collapsed="false" customWidth="true" hidden="false" outlineLevel="0" max="5" min="5" style="2" width="14.43"/>
    <col collapsed="false" customWidth="true" hidden="false" outlineLevel="0" max="6" min="6" style="3" width="13.43"/>
    <col collapsed="false" customWidth="true" hidden="false" outlineLevel="0" max="7" min="7" style="2" width="14.43"/>
    <col collapsed="false" customWidth="true" hidden="false" outlineLevel="0" max="8" min="8" style="2" width="18.14"/>
    <col collapsed="false" customWidth="false" hidden="false" outlineLevel="0" max="1024" min="9" style="2" width="9.14"/>
  </cols>
  <sheetData>
    <row r="1" customFormat="false" ht="60.75" hidden="false" customHeight="true" outlineLevel="0" collapsed="false">
      <c r="A1" s="4"/>
      <c r="B1" s="5"/>
      <c r="C1" s="6"/>
      <c r="D1" s="7"/>
      <c r="E1" s="7"/>
      <c r="F1" s="8"/>
      <c r="G1" s="7"/>
      <c r="H1" s="9"/>
    </row>
    <row r="2" customFormat="false" ht="3.75" hidden="false" customHeight="true" outlineLevel="0" collapsed="false">
      <c r="A2" s="10"/>
      <c r="B2" s="10"/>
      <c r="C2" s="10"/>
      <c r="D2" s="10"/>
      <c r="E2" s="10"/>
      <c r="F2" s="10"/>
      <c r="G2" s="10"/>
      <c r="H2" s="10"/>
    </row>
    <row r="3" customFormat="false" ht="20.1" hidden="false" customHeight="true" outlineLevel="0" collapsed="false">
      <c r="A3" s="11" t="s">
        <v>0</v>
      </c>
      <c r="B3" s="11"/>
      <c r="C3" s="11"/>
      <c r="D3" s="11"/>
      <c r="E3" s="11"/>
      <c r="F3" s="11"/>
      <c r="G3" s="11"/>
      <c r="H3" s="11"/>
    </row>
    <row r="4" customFormat="false" ht="3.75" hidden="false" customHeight="true" outlineLevel="0" collapsed="false">
      <c r="A4" s="12"/>
      <c r="B4" s="13"/>
      <c r="C4" s="13"/>
      <c r="D4" s="14"/>
      <c r="E4" s="14"/>
      <c r="F4" s="14"/>
      <c r="G4" s="14"/>
      <c r="H4" s="15"/>
    </row>
    <row r="5" customFormat="false" ht="20.1" hidden="false" customHeight="true" outlineLevel="0" collapsed="false">
      <c r="A5" s="16" t="s">
        <v>1</v>
      </c>
      <c r="B5" s="16"/>
      <c r="C5" s="16"/>
      <c r="D5" s="16"/>
      <c r="E5" s="16"/>
      <c r="F5" s="16"/>
      <c r="G5" s="16"/>
      <c r="H5" s="16"/>
    </row>
    <row r="6" customFormat="false" ht="20.1" hidden="false" customHeight="true" outlineLevel="0" collapsed="false">
      <c r="A6" s="17" t="s">
        <v>2</v>
      </c>
      <c r="B6" s="17"/>
      <c r="C6" s="17"/>
      <c r="D6" s="17"/>
      <c r="E6" s="17"/>
      <c r="F6" s="18" t="s">
        <v>3</v>
      </c>
      <c r="G6" s="18"/>
      <c r="H6" s="18"/>
    </row>
    <row r="7" customFormat="false" ht="20.25" hidden="false" customHeight="true" outlineLevel="0" collapsed="false">
      <c r="A7" s="19" t="s">
        <v>4</v>
      </c>
      <c r="B7" s="19"/>
      <c r="C7" s="19"/>
      <c r="D7" s="19"/>
      <c r="E7" s="20" t="s">
        <v>5</v>
      </c>
      <c r="F7" s="20"/>
      <c r="G7" s="20"/>
      <c r="H7" s="20"/>
    </row>
    <row r="8" customFormat="false" ht="31.5" hidden="false" customHeight="true" outlineLevel="0" collapsed="false">
      <c r="A8" s="19" t="s">
        <v>6</v>
      </c>
      <c r="B8" s="19"/>
      <c r="C8" s="19"/>
      <c r="D8" s="19"/>
      <c r="E8" s="21"/>
      <c r="F8" s="21"/>
      <c r="G8" s="22"/>
      <c r="H8" s="22"/>
    </row>
    <row r="9" customFormat="false" ht="20.1" hidden="false" customHeight="true" outlineLevel="0" collapsed="false">
      <c r="A9" s="23" t="s">
        <v>7</v>
      </c>
      <c r="B9" s="23"/>
      <c r="C9" s="23"/>
      <c r="D9" s="23"/>
      <c r="E9" s="21"/>
      <c r="F9" s="21"/>
      <c r="G9" s="24" t="s">
        <v>8</v>
      </c>
      <c r="H9" s="25" t="n">
        <v>0.3148</v>
      </c>
    </row>
    <row r="10" customFormat="false" ht="3.75" hidden="false" customHeight="true" outlineLevel="0" collapsed="false">
      <c r="A10" s="26"/>
      <c r="B10" s="26"/>
      <c r="C10" s="26"/>
      <c r="D10" s="26"/>
      <c r="E10" s="26"/>
      <c r="F10" s="26"/>
      <c r="G10" s="26"/>
      <c r="H10" s="26"/>
    </row>
    <row r="11" customFormat="false" ht="38.25" hidden="false" customHeight="false" outlineLevel="0" collapsed="false">
      <c r="A11" s="27" t="s">
        <v>9</v>
      </c>
      <c r="B11" s="28" t="s">
        <v>10</v>
      </c>
      <c r="C11" s="28" t="s">
        <v>11</v>
      </c>
      <c r="D11" s="29" t="s">
        <v>12</v>
      </c>
      <c r="E11" s="29" t="s">
        <v>13</v>
      </c>
      <c r="F11" s="30" t="s">
        <v>14</v>
      </c>
      <c r="G11" s="30" t="s">
        <v>15</v>
      </c>
      <c r="H11" s="31" t="s">
        <v>16</v>
      </c>
    </row>
    <row r="12" customFormat="false" ht="18.75" hidden="false" customHeight="false" outlineLevel="0" collapsed="false">
      <c r="A12" s="32" t="n">
        <v>1</v>
      </c>
      <c r="B12" s="33" t="s">
        <v>17</v>
      </c>
      <c r="C12" s="33"/>
      <c r="D12" s="33"/>
      <c r="E12" s="33"/>
      <c r="F12" s="33"/>
      <c r="G12" s="33"/>
      <c r="H12" s="33"/>
    </row>
    <row r="13" s="42" customFormat="true" ht="15" hidden="false" customHeight="false" outlineLevel="0" collapsed="false">
      <c r="A13" s="34" t="s">
        <v>18</v>
      </c>
      <c r="B13" s="35"/>
      <c r="C13" s="36" t="s">
        <v>19</v>
      </c>
      <c r="D13" s="37"/>
      <c r="E13" s="38" t="n">
        <v>0</v>
      </c>
      <c r="F13" s="39"/>
      <c r="G13" s="40"/>
      <c r="H13" s="41" t="n">
        <v>32353.65</v>
      </c>
    </row>
    <row r="14" s="51" customFormat="true" ht="45" hidden="false" customHeight="false" outlineLevel="0" collapsed="false">
      <c r="A14" s="43" t="s">
        <v>20</v>
      </c>
      <c r="B14" s="44" t="s">
        <v>21</v>
      </c>
      <c r="C14" s="45" t="s">
        <v>22</v>
      </c>
      <c r="D14" s="46" t="s">
        <v>23</v>
      </c>
      <c r="E14" s="47" t="n">
        <v>1</v>
      </c>
      <c r="F14" s="48" t="n">
        <v>1620.263965</v>
      </c>
      <c r="G14" s="49" t="n">
        <v>2130.32</v>
      </c>
      <c r="H14" s="50" t="n">
        <v>2130.32</v>
      </c>
    </row>
    <row r="15" s="51" customFormat="true" ht="120" hidden="false" customHeight="false" outlineLevel="0" collapsed="false">
      <c r="A15" s="43" t="s">
        <v>24</v>
      </c>
      <c r="B15" s="44" t="s">
        <v>25</v>
      </c>
      <c r="C15" s="45" t="s">
        <v>26</v>
      </c>
      <c r="D15" s="46" t="s">
        <v>23</v>
      </c>
      <c r="E15" s="47" t="n">
        <v>1</v>
      </c>
      <c r="F15" s="48" t="n">
        <v>3812.52</v>
      </c>
      <c r="G15" s="49" t="n">
        <v>5012.7</v>
      </c>
      <c r="H15" s="50" t="n">
        <v>5012.7</v>
      </c>
    </row>
    <row r="16" s="51" customFormat="true" ht="75" hidden="false" customHeight="false" outlineLevel="0" collapsed="false">
      <c r="A16" s="43" t="s">
        <v>27</v>
      </c>
      <c r="B16" s="44" t="s">
        <v>28</v>
      </c>
      <c r="C16" s="45" t="s">
        <v>29</v>
      </c>
      <c r="D16" s="46" t="s">
        <v>23</v>
      </c>
      <c r="E16" s="47" t="n">
        <v>1</v>
      </c>
      <c r="F16" s="48" t="n">
        <v>7304.63</v>
      </c>
      <c r="G16" s="49" t="n">
        <v>9604.12</v>
      </c>
      <c r="H16" s="50" t="n">
        <v>9604.12</v>
      </c>
    </row>
    <row r="17" s="51" customFormat="true" ht="60" hidden="false" customHeight="false" outlineLevel="0" collapsed="false">
      <c r="A17" s="43" t="s">
        <v>30</v>
      </c>
      <c r="B17" s="52" t="s">
        <v>31</v>
      </c>
      <c r="C17" s="53" t="s">
        <v>32</v>
      </c>
      <c r="D17" s="52" t="s">
        <v>33</v>
      </c>
      <c r="E17" s="54" t="n">
        <v>2</v>
      </c>
      <c r="F17" s="48" t="n">
        <v>1431.98</v>
      </c>
      <c r="G17" s="49" t="n">
        <v>1882.76</v>
      </c>
      <c r="H17" s="50" t="n">
        <v>3765.52</v>
      </c>
    </row>
    <row r="18" s="51" customFormat="true" ht="150" hidden="false" customHeight="false" outlineLevel="0" collapsed="false">
      <c r="A18" s="43" t="s">
        <v>34</v>
      </c>
      <c r="B18" s="44" t="s">
        <v>35</v>
      </c>
      <c r="C18" s="45" t="s">
        <v>36</v>
      </c>
      <c r="D18" s="46" t="s">
        <v>37</v>
      </c>
      <c r="E18" s="47" t="n">
        <v>5</v>
      </c>
      <c r="F18" s="48" t="n">
        <v>879.14</v>
      </c>
      <c r="G18" s="49" t="n">
        <v>1155.89</v>
      </c>
      <c r="H18" s="50" t="n">
        <v>5779.45</v>
      </c>
    </row>
    <row r="19" s="51" customFormat="true" ht="120" hidden="false" customHeight="false" outlineLevel="0" collapsed="false">
      <c r="A19" s="43" t="s">
        <v>38</v>
      </c>
      <c r="B19" s="44" t="s">
        <v>39</v>
      </c>
      <c r="C19" s="45" t="s">
        <v>40</v>
      </c>
      <c r="D19" s="46" t="s">
        <v>37</v>
      </c>
      <c r="E19" s="47" t="n">
        <v>5</v>
      </c>
      <c r="F19" s="48" t="n">
        <v>665.3</v>
      </c>
      <c r="G19" s="49" t="n">
        <v>874.73</v>
      </c>
      <c r="H19" s="50" t="n">
        <v>4373.65</v>
      </c>
    </row>
    <row r="20" s="51" customFormat="true" ht="30" hidden="false" customHeight="false" outlineLevel="0" collapsed="false">
      <c r="A20" s="43" t="s">
        <v>41</v>
      </c>
      <c r="B20" s="44" t="s">
        <v>42</v>
      </c>
      <c r="C20" s="45" t="s">
        <v>43</v>
      </c>
      <c r="D20" s="46" t="s">
        <v>23</v>
      </c>
      <c r="E20" s="47" t="n">
        <v>1</v>
      </c>
      <c r="F20" s="48" t="n">
        <v>326.05</v>
      </c>
      <c r="G20" s="49" t="n">
        <v>428.69</v>
      </c>
      <c r="H20" s="50" t="n">
        <v>428.69</v>
      </c>
    </row>
    <row r="21" s="51" customFormat="true" ht="30" hidden="false" customHeight="false" outlineLevel="0" collapsed="false">
      <c r="A21" s="43" t="s">
        <v>44</v>
      </c>
      <c r="B21" s="44" t="s">
        <v>45</v>
      </c>
      <c r="C21" s="45" t="s">
        <v>46</v>
      </c>
      <c r="D21" s="46" t="s">
        <v>23</v>
      </c>
      <c r="E21" s="47" t="n">
        <v>1</v>
      </c>
      <c r="F21" s="48" t="n">
        <v>665.22</v>
      </c>
      <c r="G21" s="49" t="n">
        <v>874.63</v>
      </c>
      <c r="H21" s="50" t="n">
        <v>874.63</v>
      </c>
    </row>
    <row r="22" s="51" customFormat="true" ht="30" hidden="false" customHeight="false" outlineLevel="0" collapsed="false">
      <c r="A22" s="43" t="s">
        <v>47</v>
      </c>
      <c r="B22" s="44" t="s">
        <v>48</v>
      </c>
      <c r="C22" s="45" t="s">
        <v>49</v>
      </c>
      <c r="D22" s="46" t="s">
        <v>50</v>
      </c>
      <c r="E22" s="47" t="n">
        <v>10</v>
      </c>
      <c r="F22" s="48" t="n">
        <v>16.15</v>
      </c>
      <c r="G22" s="49" t="n">
        <v>21.23</v>
      </c>
      <c r="H22" s="50" t="n">
        <v>212.3</v>
      </c>
    </row>
    <row r="23" s="51" customFormat="true" ht="30" hidden="false" customHeight="false" outlineLevel="0" collapsed="false">
      <c r="A23" s="43" t="s">
        <v>51</v>
      </c>
      <c r="B23" s="44" t="s">
        <v>52</v>
      </c>
      <c r="C23" s="45" t="s">
        <v>53</v>
      </c>
      <c r="D23" s="46" t="s">
        <v>50</v>
      </c>
      <c r="E23" s="47" t="n">
        <v>7</v>
      </c>
      <c r="F23" s="48" t="n">
        <v>18.72</v>
      </c>
      <c r="G23" s="49" t="n">
        <v>24.61</v>
      </c>
      <c r="H23" s="50" t="n">
        <v>172.27</v>
      </c>
    </row>
    <row r="24" s="51" customFormat="true" ht="15" hidden="false" customHeight="false" outlineLevel="0" collapsed="false">
      <c r="A24" s="34" t="s">
        <v>54</v>
      </c>
      <c r="B24" s="35"/>
      <c r="C24" s="36" t="s">
        <v>55</v>
      </c>
      <c r="D24" s="37"/>
      <c r="E24" s="38" t="n">
        <v>0</v>
      </c>
      <c r="F24" s="55" t="n">
        <v>0</v>
      </c>
      <c r="G24" s="40" t="n">
        <v>0</v>
      </c>
      <c r="H24" s="41" t="n">
        <v>25663.33</v>
      </c>
    </row>
    <row r="25" s="56" customFormat="true" ht="15" hidden="false" customHeight="false" outlineLevel="0" collapsed="false">
      <c r="A25" s="43" t="s">
        <v>56</v>
      </c>
      <c r="B25" s="44" t="s">
        <v>57</v>
      </c>
      <c r="C25" s="45" t="s">
        <v>58</v>
      </c>
      <c r="D25" s="46" t="s">
        <v>59</v>
      </c>
      <c r="E25" s="47" t="n">
        <v>2</v>
      </c>
      <c r="F25" s="48" t="n">
        <v>1482.73</v>
      </c>
      <c r="G25" s="49" t="n">
        <v>1949.49</v>
      </c>
      <c r="H25" s="50" t="n">
        <v>3898.98</v>
      </c>
    </row>
    <row r="26" s="51" customFormat="true" ht="15" hidden="false" customHeight="false" outlineLevel="0" collapsed="false">
      <c r="A26" s="43" t="s">
        <v>60</v>
      </c>
      <c r="B26" s="44" t="s">
        <v>61</v>
      </c>
      <c r="C26" s="45" t="s">
        <v>62</v>
      </c>
      <c r="D26" s="46" t="s">
        <v>59</v>
      </c>
      <c r="E26" s="47" t="n">
        <v>3</v>
      </c>
      <c r="F26" s="48" t="n">
        <v>1765.98</v>
      </c>
      <c r="G26" s="49" t="n">
        <v>2321.91</v>
      </c>
      <c r="H26" s="50" t="n">
        <v>6965.73</v>
      </c>
    </row>
    <row r="27" s="51" customFormat="true" ht="30" hidden="false" customHeight="false" outlineLevel="0" collapsed="false">
      <c r="A27" s="43" t="s">
        <v>63</v>
      </c>
      <c r="B27" s="44" t="s">
        <v>64</v>
      </c>
      <c r="C27" s="45" t="s">
        <v>65</v>
      </c>
      <c r="D27" s="46" t="s">
        <v>59</v>
      </c>
      <c r="E27" s="47" t="n">
        <v>3</v>
      </c>
      <c r="F27" s="48" t="n">
        <v>1693.84</v>
      </c>
      <c r="G27" s="49" t="n">
        <v>2227.06</v>
      </c>
      <c r="H27" s="50" t="n">
        <v>6681.18</v>
      </c>
    </row>
    <row r="28" s="51" customFormat="true" ht="30" hidden="false" customHeight="false" outlineLevel="0" collapsed="false">
      <c r="A28" s="43" t="s">
        <v>66</v>
      </c>
      <c r="B28" s="44" t="s">
        <v>67</v>
      </c>
      <c r="C28" s="45" t="s">
        <v>68</v>
      </c>
      <c r="D28" s="46" t="s">
        <v>59</v>
      </c>
      <c r="E28" s="47" t="n">
        <v>2</v>
      </c>
      <c r="F28" s="48" t="n">
        <v>1499.2</v>
      </c>
      <c r="G28" s="49" t="n">
        <v>1971.14</v>
      </c>
      <c r="H28" s="50" t="n">
        <v>3942.28</v>
      </c>
    </row>
    <row r="29" s="51" customFormat="true" ht="30" hidden="false" customHeight="false" outlineLevel="0" collapsed="false">
      <c r="A29" s="43" t="s">
        <v>69</v>
      </c>
      <c r="B29" s="57" t="str">
        <f aca="false">COMPOSIÇÕES!B90</f>
        <v>CPU010</v>
      </c>
      <c r="C29" s="45" t="s">
        <v>70</v>
      </c>
      <c r="D29" s="46" t="s">
        <v>71</v>
      </c>
      <c r="E29" s="47" t="n">
        <v>1</v>
      </c>
      <c r="F29" s="48" t="n">
        <v>3175.51</v>
      </c>
      <c r="G29" s="49" t="n">
        <v>4175.16</v>
      </c>
      <c r="H29" s="50" t="n">
        <v>4175.16</v>
      </c>
    </row>
    <row r="30" customFormat="false" ht="15" hidden="false" customHeight="true" outlineLevel="0" collapsed="false">
      <c r="A30" s="34" t="s">
        <v>72</v>
      </c>
      <c r="B30" s="35"/>
      <c r="C30" s="36" t="s">
        <v>73</v>
      </c>
      <c r="D30" s="37"/>
      <c r="E30" s="38" t="n">
        <v>0</v>
      </c>
      <c r="F30" s="55" t="n">
        <v>0</v>
      </c>
      <c r="G30" s="40" t="n">
        <v>0</v>
      </c>
      <c r="H30" s="41" t="n">
        <v>14006.64</v>
      </c>
    </row>
    <row r="31" customFormat="false" ht="45" hidden="false" customHeight="false" outlineLevel="0" collapsed="false">
      <c r="A31" s="43" t="s">
        <v>74</v>
      </c>
      <c r="B31" s="58" t="n">
        <v>97622</v>
      </c>
      <c r="C31" s="45" t="s">
        <v>75</v>
      </c>
      <c r="D31" s="46" t="s">
        <v>76</v>
      </c>
      <c r="E31" s="47" t="n">
        <v>8.92</v>
      </c>
      <c r="F31" s="48" t="n">
        <v>46.8</v>
      </c>
      <c r="G31" s="49" t="n">
        <v>61.53</v>
      </c>
      <c r="H31" s="50" t="n">
        <v>548.84</v>
      </c>
    </row>
    <row r="32" customFormat="false" ht="45" hidden="false" customHeight="false" outlineLevel="0" collapsed="false">
      <c r="A32" s="43" t="s">
        <v>77</v>
      </c>
      <c r="B32" s="58" t="n">
        <v>97629</v>
      </c>
      <c r="C32" s="45" t="s">
        <v>78</v>
      </c>
      <c r="D32" s="46" t="s">
        <v>76</v>
      </c>
      <c r="E32" s="47" t="n">
        <v>0.36</v>
      </c>
      <c r="F32" s="48" t="n">
        <v>108.67</v>
      </c>
      <c r="G32" s="49" t="n">
        <v>142.87</v>
      </c>
      <c r="H32" s="50" t="n">
        <v>51.43</v>
      </c>
    </row>
    <row r="33" customFormat="false" ht="75" hidden="false" customHeight="false" outlineLevel="0" collapsed="false">
      <c r="A33" s="43" t="s">
        <v>79</v>
      </c>
      <c r="B33" s="44" t="s">
        <v>80</v>
      </c>
      <c r="C33" s="45" t="s">
        <v>81</v>
      </c>
      <c r="D33" s="46" t="s">
        <v>50</v>
      </c>
      <c r="E33" s="47" t="n">
        <v>12.93</v>
      </c>
      <c r="F33" s="48" t="n">
        <v>14.65</v>
      </c>
      <c r="G33" s="49" t="n">
        <v>19.26</v>
      </c>
      <c r="H33" s="50" t="n">
        <v>249.03</v>
      </c>
    </row>
    <row r="34" customFormat="false" ht="60" hidden="false" customHeight="false" outlineLevel="0" collapsed="false">
      <c r="A34" s="43" t="s">
        <v>82</v>
      </c>
      <c r="B34" s="44" t="s">
        <v>83</v>
      </c>
      <c r="C34" s="45" t="s">
        <v>84</v>
      </c>
      <c r="D34" s="46" t="s">
        <v>50</v>
      </c>
      <c r="E34" s="47" t="n">
        <v>158.88</v>
      </c>
      <c r="F34" s="48" t="n">
        <v>15.69</v>
      </c>
      <c r="G34" s="49" t="n">
        <v>20.62</v>
      </c>
      <c r="H34" s="50" t="n">
        <v>3276.1</v>
      </c>
    </row>
    <row r="35" customFormat="false" ht="45" hidden="false" customHeight="false" outlineLevel="0" collapsed="false">
      <c r="A35" s="43" t="s">
        <v>85</v>
      </c>
      <c r="B35" s="58" t="n">
        <v>97633</v>
      </c>
      <c r="C35" s="45" t="s">
        <v>86</v>
      </c>
      <c r="D35" s="46" t="s">
        <v>50</v>
      </c>
      <c r="E35" s="47" t="n">
        <v>17.55</v>
      </c>
      <c r="F35" s="48" t="n">
        <v>19.38</v>
      </c>
      <c r="G35" s="49" t="n">
        <v>25.48</v>
      </c>
      <c r="H35" s="50" t="n">
        <v>447.17</v>
      </c>
    </row>
    <row r="36" customFormat="false" ht="45" hidden="false" customHeight="false" outlineLevel="0" collapsed="false">
      <c r="A36" s="43" t="s">
        <v>87</v>
      </c>
      <c r="B36" s="44" t="s">
        <v>88</v>
      </c>
      <c r="C36" s="45" t="s">
        <v>89</v>
      </c>
      <c r="D36" s="46" t="s">
        <v>50</v>
      </c>
      <c r="E36" s="47" t="n">
        <v>189.39</v>
      </c>
      <c r="F36" s="48" t="n">
        <v>7.94</v>
      </c>
      <c r="G36" s="49" t="n">
        <v>10.43</v>
      </c>
      <c r="H36" s="50" t="n">
        <v>1975.33</v>
      </c>
    </row>
    <row r="37" customFormat="false" ht="45" hidden="false" customHeight="false" outlineLevel="0" collapsed="false">
      <c r="A37" s="43" t="s">
        <v>90</v>
      </c>
      <c r="B37" s="44" t="n">
        <v>97642</v>
      </c>
      <c r="C37" s="45" t="s">
        <v>91</v>
      </c>
      <c r="D37" s="46" t="s">
        <v>50</v>
      </c>
      <c r="E37" s="47" t="n">
        <v>107.83</v>
      </c>
      <c r="F37" s="48" t="n">
        <v>2.59</v>
      </c>
      <c r="G37" s="49" t="n">
        <v>3.4</v>
      </c>
      <c r="H37" s="50" t="n">
        <v>366.62</v>
      </c>
    </row>
    <row r="38" customFormat="false" ht="30" hidden="false" customHeight="false" outlineLevel="0" collapsed="false">
      <c r="A38" s="43" t="s">
        <v>92</v>
      </c>
      <c r="B38" s="44" t="s">
        <v>93</v>
      </c>
      <c r="C38" s="45" t="s">
        <v>94</v>
      </c>
      <c r="D38" s="46" t="s">
        <v>76</v>
      </c>
      <c r="E38" s="47" t="n">
        <v>40.04</v>
      </c>
      <c r="F38" s="48" t="n">
        <v>35.54</v>
      </c>
      <c r="G38" s="49" t="n">
        <v>46.72</v>
      </c>
      <c r="H38" s="50" t="n">
        <v>1870.66</v>
      </c>
    </row>
    <row r="39" customFormat="false" ht="15" hidden="false" customHeight="false" outlineLevel="0" collapsed="false">
      <c r="A39" s="43" t="s">
        <v>95</v>
      </c>
      <c r="B39" s="44" t="s">
        <v>96</v>
      </c>
      <c r="C39" s="45" t="s">
        <v>97</v>
      </c>
      <c r="D39" s="46" t="s">
        <v>98</v>
      </c>
      <c r="E39" s="47" t="n">
        <v>9</v>
      </c>
      <c r="F39" s="48" t="n">
        <v>280</v>
      </c>
      <c r="G39" s="49" t="n">
        <v>368.14</v>
      </c>
      <c r="H39" s="50" t="n">
        <v>3313.26</v>
      </c>
    </row>
    <row r="40" s="42" customFormat="true" ht="90" hidden="false" customHeight="false" outlineLevel="0" collapsed="false">
      <c r="A40" s="43" t="s">
        <v>99</v>
      </c>
      <c r="B40" s="44" t="s">
        <v>100</v>
      </c>
      <c r="C40" s="45" t="s">
        <v>101</v>
      </c>
      <c r="D40" s="46" t="s">
        <v>102</v>
      </c>
      <c r="E40" s="47" t="n">
        <v>4</v>
      </c>
      <c r="F40" s="48" t="n">
        <v>37.99</v>
      </c>
      <c r="G40" s="49" t="n">
        <v>49.94</v>
      </c>
      <c r="H40" s="50" t="n">
        <v>199.76</v>
      </c>
    </row>
    <row r="41" s="42" customFormat="true" ht="30" hidden="false" customHeight="false" outlineLevel="0" collapsed="false">
      <c r="A41" s="43" t="s">
        <v>103</v>
      </c>
      <c r="B41" s="57" t="str">
        <f aca="false">COMPOSIÇÕES!B105</f>
        <v>CPU014</v>
      </c>
      <c r="C41" s="59" t="str">
        <f aca="false">COMPOSIÇÕES!C105</f>
        <v>REMOÇÃO E REINSTALAÇÃO DE CADEIRA PARA DENTISTA</v>
      </c>
      <c r="D41" s="46" t="s">
        <v>102</v>
      </c>
      <c r="E41" s="47" t="n">
        <v>4</v>
      </c>
      <c r="F41" s="48" t="n">
        <v>48.43</v>
      </c>
      <c r="G41" s="49" t="n">
        <v>63.67</v>
      </c>
      <c r="H41" s="50" t="n">
        <v>254.68</v>
      </c>
    </row>
    <row r="42" customFormat="false" ht="105" hidden="false" customHeight="false" outlineLevel="0" collapsed="false">
      <c r="A42" s="43" t="s">
        <v>104</v>
      </c>
      <c r="B42" s="44" t="s">
        <v>105</v>
      </c>
      <c r="C42" s="45" t="s">
        <v>106</v>
      </c>
      <c r="D42" s="46" t="s">
        <v>50</v>
      </c>
      <c r="E42" s="47" t="n">
        <v>3.07</v>
      </c>
      <c r="F42" s="48" t="n">
        <v>47.42</v>
      </c>
      <c r="G42" s="49" t="n">
        <v>62.34</v>
      </c>
      <c r="H42" s="50" t="n">
        <v>191.38</v>
      </c>
    </row>
    <row r="43" customFormat="false" ht="76.5" hidden="false" customHeight="true" outlineLevel="0" collapsed="false">
      <c r="A43" s="43" t="s">
        <v>107</v>
      </c>
      <c r="B43" s="44" t="s">
        <v>108</v>
      </c>
      <c r="C43" s="45" t="s">
        <v>109</v>
      </c>
      <c r="D43" s="46" t="s">
        <v>50</v>
      </c>
      <c r="E43" s="47" t="n">
        <v>4.83</v>
      </c>
      <c r="F43" s="48" t="n">
        <v>11.85</v>
      </c>
      <c r="G43" s="49" t="n">
        <v>15.58</v>
      </c>
      <c r="H43" s="50" t="n">
        <v>75.25</v>
      </c>
    </row>
    <row r="44" customFormat="false" ht="79.5" hidden="false" customHeight="true" outlineLevel="0" collapsed="false">
      <c r="A44" s="43" t="s">
        <v>110</v>
      </c>
      <c r="B44" s="44" t="s">
        <v>111</v>
      </c>
      <c r="C44" s="45" t="s">
        <v>112</v>
      </c>
      <c r="D44" s="46" t="s">
        <v>50</v>
      </c>
      <c r="E44" s="47" t="n">
        <v>32.4</v>
      </c>
      <c r="F44" s="48" t="n">
        <v>16.46</v>
      </c>
      <c r="G44" s="49" t="n">
        <v>21.64</v>
      </c>
      <c r="H44" s="50" t="n">
        <v>701.13</v>
      </c>
    </row>
    <row r="45" customFormat="false" ht="83.25" hidden="false" customHeight="true" outlineLevel="0" collapsed="false">
      <c r="A45" s="43" t="s">
        <v>113</v>
      </c>
      <c r="B45" s="44" t="s">
        <v>114</v>
      </c>
      <c r="C45" s="45" t="s">
        <v>115</v>
      </c>
      <c r="D45" s="46" t="s">
        <v>116</v>
      </c>
      <c r="E45" s="47" t="n">
        <v>50</v>
      </c>
      <c r="F45" s="48" t="n">
        <v>7.4</v>
      </c>
      <c r="G45" s="49" t="n">
        <v>9.72</v>
      </c>
      <c r="H45" s="50" t="n">
        <v>486</v>
      </c>
    </row>
    <row r="46" customFormat="false" ht="15" hidden="false" customHeight="false" outlineLevel="0" collapsed="false">
      <c r="A46" s="34" t="s">
        <v>117</v>
      </c>
      <c r="B46" s="35"/>
      <c r="C46" s="36" t="s">
        <v>118</v>
      </c>
      <c r="D46" s="37"/>
      <c r="E46" s="38" t="n">
        <v>0</v>
      </c>
      <c r="F46" s="55" t="n">
        <v>0</v>
      </c>
      <c r="G46" s="40" t="n">
        <v>0</v>
      </c>
      <c r="H46" s="41" t="n">
        <v>7136.65</v>
      </c>
      <c r="I46" s="60"/>
      <c r="J46" s="60"/>
      <c r="K46" s="61"/>
    </row>
    <row r="47" s="42" customFormat="true" ht="60" hidden="false" customHeight="false" outlineLevel="0" collapsed="false">
      <c r="A47" s="43" t="s">
        <v>119</v>
      </c>
      <c r="B47" s="58" t="n">
        <v>96523</v>
      </c>
      <c r="C47" s="45" t="s">
        <v>120</v>
      </c>
      <c r="D47" s="46" t="s">
        <v>76</v>
      </c>
      <c r="E47" s="47" t="n">
        <v>2.18</v>
      </c>
      <c r="F47" s="48" t="n">
        <v>83.29</v>
      </c>
      <c r="G47" s="49" t="n">
        <v>109.5</v>
      </c>
      <c r="H47" s="50" t="n">
        <v>238.71</v>
      </c>
    </row>
    <row r="48" s="42" customFormat="true" ht="15" hidden="false" customHeight="false" outlineLevel="0" collapsed="false">
      <c r="A48" s="43" t="s">
        <v>121</v>
      </c>
      <c r="B48" s="44" t="s">
        <v>122</v>
      </c>
      <c r="C48" s="45" t="s">
        <v>123</v>
      </c>
      <c r="D48" s="46" t="s">
        <v>50</v>
      </c>
      <c r="E48" s="47" t="n">
        <v>12.16</v>
      </c>
      <c r="F48" s="48" t="n">
        <v>3.85</v>
      </c>
      <c r="G48" s="49" t="n">
        <v>5.06</v>
      </c>
      <c r="H48" s="50" t="n">
        <v>61.52</v>
      </c>
    </row>
    <row r="49" customFormat="false" ht="45" hidden="false" customHeight="false" outlineLevel="0" collapsed="false">
      <c r="A49" s="43" t="s">
        <v>124</v>
      </c>
      <c r="B49" s="58" t="n">
        <v>96617</v>
      </c>
      <c r="C49" s="45" t="s">
        <v>125</v>
      </c>
      <c r="D49" s="46" t="s">
        <v>50</v>
      </c>
      <c r="E49" s="47" t="n">
        <v>0.61</v>
      </c>
      <c r="F49" s="48" t="n">
        <v>18.29</v>
      </c>
      <c r="G49" s="49" t="n">
        <v>24.04</v>
      </c>
      <c r="H49" s="50" t="n">
        <v>14.66</v>
      </c>
    </row>
    <row r="50" s="62" customFormat="true" ht="45" hidden="false" customHeight="false" outlineLevel="0" collapsed="false">
      <c r="A50" s="43" t="s">
        <v>126</v>
      </c>
      <c r="B50" s="58" t="n">
        <v>96527</v>
      </c>
      <c r="C50" s="45" t="s">
        <v>127</v>
      </c>
      <c r="D50" s="46" t="s">
        <v>76</v>
      </c>
      <c r="E50" s="47" t="n">
        <v>2.56</v>
      </c>
      <c r="F50" s="48" t="n">
        <v>109.17</v>
      </c>
      <c r="G50" s="49" t="n">
        <v>143.53</v>
      </c>
      <c r="H50" s="50" t="n">
        <v>367.43</v>
      </c>
    </row>
    <row r="51" s="62" customFormat="true" ht="30" hidden="false" customHeight="false" outlineLevel="0" collapsed="false">
      <c r="A51" s="43" t="s">
        <v>128</v>
      </c>
      <c r="B51" s="58" t="n">
        <v>93382</v>
      </c>
      <c r="C51" s="45" t="s">
        <v>129</v>
      </c>
      <c r="D51" s="46" t="s">
        <v>76</v>
      </c>
      <c r="E51" s="47" t="n">
        <v>2.75</v>
      </c>
      <c r="F51" s="48" t="n">
        <v>27.44</v>
      </c>
      <c r="G51" s="49" t="n">
        <v>36.07</v>
      </c>
      <c r="H51" s="50" t="n">
        <v>99.19</v>
      </c>
    </row>
    <row r="52" s="62" customFormat="true" ht="60" hidden="false" customHeight="false" outlineLevel="0" collapsed="false">
      <c r="A52" s="43" t="s">
        <v>130</v>
      </c>
      <c r="B52" s="44" t="s">
        <v>131</v>
      </c>
      <c r="C52" s="45" t="s">
        <v>132</v>
      </c>
      <c r="D52" s="46" t="s">
        <v>133</v>
      </c>
      <c r="E52" s="47" t="n">
        <v>1.99</v>
      </c>
      <c r="F52" s="48" t="n">
        <v>21.01</v>
      </c>
      <c r="G52" s="49" t="n">
        <v>27.62</v>
      </c>
      <c r="H52" s="50" t="n">
        <v>54.96</v>
      </c>
    </row>
    <row r="53" customFormat="false" ht="15" hidden="false" customHeight="false" outlineLevel="0" collapsed="false">
      <c r="A53" s="43" t="s">
        <v>134</v>
      </c>
      <c r="B53" s="44" t="s">
        <v>96</v>
      </c>
      <c r="C53" s="45" t="s">
        <v>97</v>
      </c>
      <c r="D53" s="46" t="s">
        <v>98</v>
      </c>
      <c r="E53" s="47" t="n">
        <v>1</v>
      </c>
      <c r="F53" s="48" t="n">
        <v>280</v>
      </c>
      <c r="G53" s="49" t="n">
        <v>368.14</v>
      </c>
      <c r="H53" s="50" t="n">
        <v>368.14</v>
      </c>
    </row>
    <row r="54" s="63" customFormat="true" ht="60" hidden="false" customHeight="false" outlineLevel="0" collapsed="false">
      <c r="A54" s="43" t="s">
        <v>135</v>
      </c>
      <c r="B54" s="58" t="n">
        <v>96538</v>
      </c>
      <c r="C54" s="45" t="s">
        <v>136</v>
      </c>
      <c r="D54" s="46" t="s">
        <v>50</v>
      </c>
      <c r="E54" s="47" t="n">
        <v>4.48</v>
      </c>
      <c r="F54" s="48" t="n">
        <v>254.2</v>
      </c>
      <c r="G54" s="49" t="n">
        <v>334.22</v>
      </c>
      <c r="H54" s="50" t="n">
        <v>1497.3</v>
      </c>
    </row>
    <row r="55" s="62" customFormat="true" ht="60" hidden="false" customHeight="false" outlineLevel="0" collapsed="false">
      <c r="A55" s="43" t="s">
        <v>137</v>
      </c>
      <c r="B55" s="58" t="n">
        <v>96539</v>
      </c>
      <c r="C55" s="45" t="s">
        <v>138</v>
      </c>
      <c r="D55" s="46" t="s">
        <v>50</v>
      </c>
      <c r="E55" s="47" t="n">
        <v>7.98</v>
      </c>
      <c r="F55" s="48" t="n">
        <v>115.96</v>
      </c>
      <c r="G55" s="49" t="n">
        <v>152.46</v>
      </c>
      <c r="H55" s="50" t="n">
        <v>1216.63</v>
      </c>
    </row>
    <row r="56" s="62" customFormat="true" ht="30" hidden="false" customHeight="false" outlineLevel="0" collapsed="false">
      <c r="A56" s="43" t="s">
        <v>139</v>
      </c>
      <c r="B56" s="58" t="s">
        <v>140</v>
      </c>
      <c r="C56" s="45" t="s">
        <v>141</v>
      </c>
      <c r="D56" s="46" t="s">
        <v>142</v>
      </c>
      <c r="E56" s="47" t="n">
        <v>82.95</v>
      </c>
      <c r="F56" s="48" t="n">
        <v>12.82</v>
      </c>
      <c r="G56" s="49" t="n">
        <v>16.85</v>
      </c>
      <c r="H56" s="50" t="n">
        <v>1397.7</v>
      </c>
    </row>
    <row r="57" s="62" customFormat="true" ht="60" hidden="false" customHeight="false" outlineLevel="0" collapsed="false">
      <c r="A57" s="43" t="s">
        <v>143</v>
      </c>
      <c r="B57" s="58" t="n">
        <v>96555</v>
      </c>
      <c r="C57" s="45" t="s">
        <v>144</v>
      </c>
      <c r="D57" s="46" t="s">
        <v>76</v>
      </c>
      <c r="E57" s="47" t="n">
        <v>0.78</v>
      </c>
      <c r="F57" s="48" t="n">
        <v>680.34</v>
      </c>
      <c r="G57" s="49" t="n">
        <v>894.51</v>
      </c>
      <c r="H57" s="50" t="n">
        <v>697.71</v>
      </c>
    </row>
    <row r="58" s="62" customFormat="true" ht="45" hidden="false" customHeight="false" outlineLevel="0" collapsed="false">
      <c r="A58" s="43" t="s">
        <v>145</v>
      </c>
      <c r="B58" s="58" t="n">
        <v>96556</v>
      </c>
      <c r="C58" s="45" t="s">
        <v>146</v>
      </c>
      <c r="D58" s="46" t="s">
        <v>76</v>
      </c>
      <c r="E58" s="47" t="n">
        <v>0.6</v>
      </c>
      <c r="F58" s="48" t="n">
        <v>757.24</v>
      </c>
      <c r="G58" s="49" t="n">
        <v>995.61</v>
      </c>
      <c r="H58" s="50" t="n">
        <v>597.36</v>
      </c>
    </row>
    <row r="59" s="62" customFormat="true" ht="30" hidden="false" customHeight="false" outlineLevel="0" collapsed="false">
      <c r="A59" s="43" t="s">
        <v>147</v>
      </c>
      <c r="B59" s="58" t="n">
        <v>98557</v>
      </c>
      <c r="C59" s="45" t="s">
        <v>148</v>
      </c>
      <c r="D59" s="46" t="s">
        <v>50</v>
      </c>
      <c r="E59" s="47" t="n">
        <v>9.98</v>
      </c>
      <c r="F59" s="48" t="n">
        <v>40.04</v>
      </c>
      <c r="G59" s="49" t="n">
        <v>52.64</v>
      </c>
      <c r="H59" s="50" t="n">
        <v>525.34</v>
      </c>
    </row>
    <row r="60" s="63" customFormat="true" ht="15" hidden="false" customHeight="false" outlineLevel="0" collapsed="false">
      <c r="A60" s="34" t="s">
        <v>149</v>
      </c>
      <c r="B60" s="35"/>
      <c r="C60" s="36" t="s">
        <v>150</v>
      </c>
      <c r="D60" s="37"/>
      <c r="E60" s="38" t="n">
        <v>0</v>
      </c>
      <c r="F60" s="55" t="n">
        <v>0</v>
      </c>
      <c r="G60" s="40" t="n">
        <v>0</v>
      </c>
      <c r="H60" s="41" t="n">
        <v>10739.12</v>
      </c>
    </row>
    <row r="61" s="62" customFormat="true" ht="45" hidden="false" customHeight="false" outlineLevel="0" collapsed="false">
      <c r="A61" s="43" t="s">
        <v>151</v>
      </c>
      <c r="B61" s="58" t="n">
        <v>92263</v>
      </c>
      <c r="C61" s="45" t="s">
        <v>152</v>
      </c>
      <c r="D61" s="46" t="s">
        <v>50</v>
      </c>
      <c r="E61" s="47" t="n">
        <v>8.28</v>
      </c>
      <c r="F61" s="47" t="n">
        <v>154.58</v>
      </c>
      <c r="G61" s="49" t="n">
        <v>203.24</v>
      </c>
      <c r="H61" s="50" t="n">
        <v>1682.82</v>
      </c>
    </row>
    <row r="62" s="62" customFormat="true" ht="45" hidden="false" customHeight="false" outlineLevel="0" collapsed="false">
      <c r="A62" s="43" t="s">
        <v>153</v>
      </c>
      <c r="B62" s="58" t="n">
        <v>92265</v>
      </c>
      <c r="C62" s="45" t="s">
        <v>154</v>
      </c>
      <c r="D62" s="46" t="s">
        <v>50</v>
      </c>
      <c r="E62" s="47" t="n">
        <v>9.04</v>
      </c>
      <c r="F62" s="47" t="n">
        <v>111.14</v>
      </c>
      <c r="G62" s="49" t="n">
        <v>146.12</v>
      </c>
      <c r="H62" s="50" t="n">
        <v>1320.92</v>
      </c>
    </row>
    <row r="63" s="62" customFormat="true" ht="15" hidden="false" customHeight="false" outlineLevel="0" collapsed="false">
      <c r="A63" s="43" t="s">
        <v>155</v>
      </c>
      <c r="B63" s="44" t="s">
        <v>140</v>
      </c>
      <c r="C63" s="45" t="s">
        <v>156</v>
      </c>
      <c r="D63" s="46" t="s">
        <v>142</v>
      </c>
      <c r="E63" s="47" t="n">
        <v>196.28</v>
      </c>
      <c r="F63" s="47" t="n">
        <v>12.82</v>
      </c>
      <c r="G63" s="49" t="n">
        <v>16.85</v>
      </c>
      <c r="H63" s="50" t="n">
        <v>3307.31</v>
      </c>
    </row>
    <row r="64" s="62" customFormat="true" ht="45" hidden="false" customHeight="false" outlineLevel="0" collapsed="false">
      <c r="A64" s="43" t="s">
        <v>157</v>
      </c>
      <c r="B64" s="58" t="n">
        <v>103669</v>
      </c>
      <c r="C64" s="45" t="s">
        <v>158</v>
      </c>
      <c r="D64" s="46" t="s">
        <v>76</v>
      </c>
      <c r="E64" s="47" t="n">
        <v>0.41</v>
      </c>
      <c r="F64" s="47" t="n">
        <v>969.34</v>
      </c>
      <c r="G64" s="49" t="n">
        <v>1274.48</v>
      </c>
      <c r="H64" s="50" t="n">
        <v>522.53</v>
      </c>
    </row>
    <row r="65" customFormat="false" ht="60" hidden="false" customHeight="false" outlineLevel="0" collapsed="false">
      <c r="A65" s="43" t="s">
        <v>159</v>
      </c>
      <c r="B65" s="58" t="n">
        <v>103674</v>
      </c>
      <c r="C65" s="45" t="s">
        <v>160</v>
      </c>
      <c r="D65" s="46" t="s">
        <v>76</v>
      </c>
      <c r="E65" s="47" t="n">
        <v>0.75</v>
      </c>
      <c r="F65" s="47" t="n">
        <v>729.03</v>
      </c>
      <c r="G65" s="49" t="n">
        <v>958.52</v>
      </c>
      <c r="H65" s="50" t="n">
        <v>718.89</v>
      </c>
    </row>
    <row r="66" customFormat="false" ht="60" hidden="false" customHeight="false" outlineLevel="0" collapsed="false">
      <c r="A66" s="43" t="s">
        <v>161</v>
      </c>
      <c r="B66" s="44" t="n">
        <v>101964</v>
      </c>
      <c r="C66" s="45" t="s">
        <v>162</v>
      </c>
      <c r="D66" s="46" t="s">
        <v>50</v>
      </c>
      <c r="E66" s="47" t="n">
        <v>7.34</v>
      </c>
      <c r="F66" s="47" t="n">
        <v>218.52</v>
      </c>
      <c r="G66" s="49" t="n">
        <v>287.31</v>
      </c>
      <c r="H66" s="50" t="n">
        <v>2108.85</v>
      </c>
    </row>
    <row r="67" customFormat="false" ht="45" hidden="false" customHeight="false" outlineLevel="0" collapsed="false">
      <c r="A67" s="43" t="s">
        <v>163</v>
      </c>
      <c r="B67" s="44" t="s">
        <v>164</v>
      </c>
      <c r="C67" s="45" t="s">
        <v>165</v>
      </c>
      <c r="D67" s="46" t="s">
        <v>50</v>
      </c>
      <c r="E67" s="47" t="n">
        <v>8.99</v>
      </c>
      <c r="F67" s="47" t="n">
        <v>45.5</v>
      </c>
      <c r="G67" s="49" t="n">
        <v>59.82</v>
      </c>
      <c r="H67" s="50" t="n">
        <v>537.78</v>
      </c>
    </row>
    <row r="68" customFormat="false" ht="45" hidden="false" customHeight="false" outlineLevel="0" collapsed="false">
      <c r="A68" s="43" t="s">
        <v>166</v>
      </c>
      <c r="B68" s="44" t="s">
        <v>167</v>
      </c>
      <c r="C68" s="45" t="s">
        <v>168</v>
      </c>
      <c r="D68" s="46" t="s">
        <v>50</v>
      </c>
      <c r="E68" s="47" t="n">
        <v>8.99</v>
      </c>
      <c r="F68" s="47" t="n">
        <v>45.69</v>
      </c>
      <c r="G68" s="49" t="n">
        <v>60.07</v>
      </c>
      <c r="H68" s="50" t="n">
        <v>540.02</v>
      </c>
    </row>
    <row r="69" customFormat="false" ht="15" hidden="false" customHeight="false" outlineLevel="0" collapsed="false">
      <c r="A69" s="34" t="s">
        <v>169</v>
      </c>
      <c r="B69" s="35"/>
      <c r="C69" s="36" t="s">
        <v>170</v>
      </c>
      <c r="D69" s="37"/>
      <c r="E69" s="38" t="n">
        <v>0</v>
      </c>
      <c r="F69" s="64" t="n">
        <v>0</v>
      </c>
      <c r="G69" s="40" t="n">
        <v>0</v>
      </c>
      <c r="H69" s="41" t="n">
        <v>8570.89</v>
      </c>
    </row>
    <row r="70" customFormat="false" ht="45" hidden="false" customHeight="false" outlineLevel="0" collapsed="false">
      <c r="A70" s="43" t="s">
        <v>171</v>
      </c>
      <c r="B70" s="44" t="s">
        <v>172</v>
      </c>
      <c r="C70" s="45" t="s">
        <v>173</v>
      </c>
      <c r="D70" s="46" t="s">
        <v>50</v>
      </c>
      <c r="E70" s="47" t="n">
        <v>56.3</v>
      </c>
      <c r="F70" s="47" t="n">
        <v>65.4</v>
      </c>
      <c r="G70" s="49" t="n">
        <v>85.98</v>
      </c>
      <c r="H70" s="50" t="n">
        <v>4840.67</v>
      </c>
    </row>
    <row r="71" customFormat="false" ht="45" hidden="false" customHeight="false" outlineLevel="0" collapsed="false">
      <c r="A71" s="43" t="s">
        <v>174</v>
      </c>
      <c r="B71" s="44" t="s">
        <v>175</v>
      </c>
      <c r="C71" s="45" t="s">
        <v>176</v>
      </c>
      <c r="D71" s="46" t="s">
        <v>50</v>
      </c>
      <c r="E71" s="47" t="n">
        <v>15.37</v>
      </c>
      <c r="F71" s="47" t="n">
        <v>45.83</v>
      </c>
      <c r="G71" s="49" t="n">
        <v>60.25</v>
      </c>
      <c r="H71" s="50" t="n">
        <v>926.04</v>
      </c>
    </row>
    <row r="72" customFormat="false" ht="45" hidden="false" customHeight="false" outlineLevel="0" collapsed="false">
      <c r="A72" s="43" t="s">
        <v>177</v>
      </c>
      <c r="B72" s="58" t="s">
        <v>178</v>
      </c>
      <c r="C72" s="45" t="s">
        <v>179</v>
      </c>
      <c r="D72" s="46" t="s">
        <v>116</v>
      </c>
      <c r="E72" s="47" t="n">
        <v>28.31</v>
      </c>
      <c r="F72" s="47" t="n">
        <v>6.06</v>
      </c>
      <c r="G72" s="49" t="n">
        <v>7.96</v>
      </c>
      <c r="H72" s="50" t="n">
        <v>225.34</v>
      </c>
    </row>
    <row r="73" customFormat="false" ht="30" hidden="false" customHeight="false" outlineLevel="0" collapsed="false">
      <c r="A73" s="43" t="s">
        <v>180</v>
      </c>
      <c r="B73" s="58" t="n">
        <v>93186</v>
      </c>
      <c r="C73" s="45" t="s">
        <v>181</v>
      </c>
      <c r="D73" s="46" t="s">
        <v>116</v>
      </c>
      <c r="E73" s="47" t="n">
        <v>14.4</v>
      </c>
      <c r="F73" s="47" t="n">
        <v>115.85</v>
      </c>
      <c r="G73" s="49" t="n">
        <v>152.31</v>
      </c>
      <c r="H73" s="50" t="n">
        <v>2193.26</v>
      </c>
    </row>
    <row r="74" s="42" customFormat="true" ht="45" hidden="false" customHeight="false" outlineLevel="0" collapsed="false">
      <c r="A74" s="43" t="s">
        <v>182</v>
      </c>
      <c r="B74" s="58" t="n">
        <v>93196</v>
      </c>
      <c r="C74" s="45" t="s">
        <v>183</v>
      </c>
      <c r="D74" s="46" t="s">
        <v>116</v>
      </c>
      <c r="E74" s="47" t="n">
        <v>2.6</v>
      </c>
      <c r="F74" s="47" t="n">
        <v>112.8</v>
      </c>
      <c r="G74" s="49" t="n">
        <v>148.3</v>
      </c>
      <c r="H74" s="50" t="n">
        <v>385.58</v>
      </c>
    </row>
    <row r="75" customFormat="false" ht="15" hidden="false" customHeight="false" outlineLevel="0" collapsed="false">
      <c r="A75" s="34" t="s">
        <v>184</v>
      </c>
      <c r="B75" s="35"/>
      <c r="C75" s="36" t="s">
        <v>185</v>
      </c>
      <c r="D75" s="37"/>
      <c r="E75" s="38" t="n">
        <v>0</v>
      </c>
      <c r="F75" s="55" t="n">
        <v>0</v>
      </c>
      <c r="G75" s="40" t="n">
        <v>0</v>
      </c>
      <c r="H75" s="41" t="n">
        <v>30872.53</v>
      </c>
    </row>
    <row r="76" customFormat="false" ht="30" hidden="false" customHeight="false" outlineLevel="0" collapsed="false">
      <c r="A76" s="43" t="s">
        <v>186</v>
      </c>
      <c r="B76" s="44" t="s">
        <v>187</v>
      </c>
      <c r="C76" s="45" t="s">
        <v>188</v>
      </c>
      <c r="D76" s="46" t="s">
        <v>50</v>
      </c>
      <c r="E76" s="47" t="n">
        <v>230.8</v>
      </c>
      <c r="F76" s="48" t="n">
        <v>36.11</v>
      </c>
      <c r="G76" s="49" t="n">
        <v>47.47</v>
      </c>
      <c r="H76" s="50" t="n">
        <v>10956.07</v>
      </c>
    </row>
    <row r="77" customFormat="false" ht="60" hidden="false" customHeight="false" outlineLevel="0" collapsed="false">
      <c r="A77" s="43" t="s">
        <v>189</v>
      </c>
      <c r="B77" s="58" t="n">
        <v>87251</v>
      </c>
      <c r="C77" s="45" t="s">
        <v>190</v>
      </c>
      <c r="D77" s="46" t="s">
        <v>50</v>
      </c>
      <c r="E77" s="47" t="n">
        <v>230.8</v>
      </c>
      <c r="F77" s="48" t="n">
        <v>48.9</v>
      </c>
      <c r="G77" s="49" t="n">
        <v>64.29</v>
      </c>
      <c r="H77" s="50" t="n">
        <v>14838.13</v>
      </c>
    </row>
    <row r="78" customFormat="false" ht="75" hidden="false" customHeight="false" outlineLevel="0" collapsed="false">
      <c r="A78" s="43" t="s">
        <v>191</v>
      </c>
      <c r="B78" s="58" t="s">
        <v>192</v>
      </c>
      <c r="C78" s="45" t="s">
        <v>193</v>
      </c>
      <c r="D78" s="46" t="s">
        <v>50</v>
      </c>
      <c r="E78" s="47" t="n">
        <v>1</v>
      </c>
      <c r="F78" s="48" t="n">
        <v>257.98</v>
      </c>
      <c r="G78" s="49" t="n">
        <v>339.19</v>
      </c>
      <c r="H78" s="50" t="n">
        <v>339.19</v>
      </c>
    </row>
    <row r="79" customFormat="false" ht="30" hidden="false" customHeight="false" outlineLevel="0" collapsed="false">
      <c r="A79" s="43" t="s">
        <v>194</v>
      </c>
      <c r="B79" s="57" t="str">
        <f aca="false">COMPOSIÇÕES!B37</f>
        <v>CPU004</v>
      </c>
      <c r="C79" s="45" t="s">
        <v>195</v>
      </c>
      <c r="D79" s="46" t="s">
        <v>116</v>
      </c>
      <c r="E79" s="47" t="n">
        <v>181.52</v>
      </c>
      <c r="F79" s="48" t="n">
        <v>16.72</v>
      </c>
      <c r="G79" s="49" t="n">
        <v>21.98</v>
      </c>
      <c r="H79" s="50" t="n">
        <v>3989.8</v>
      </c>
    </row>
    <row r="80" customFormat="false" ht="60" hidden="false" customHeight="false" outlineLevel="0" collapsed="false">
      <c r="A80" s="43" t="s">
        <v>196</v>
      </c>
      <c r="B80" s="58" t="n">
        <v>94992</v>
      </c>
      <c r="C80" s="45" t="s">
        <v>197</v>
      </c>
      <c r="D80" s="46" t="s">
        <v>50</v>
      </c>
      <c r="E80" s="47" t="n">
        <v>6.97</v>
      </c>
      <c r="F80" s="48" t="n">
        <v>81.77</v>
      </c>
      <c r="G80" s="49" t="n">
        <v>107.51</v>
      </c>
      <c r="H80" s="50" t="n">
        <v>749.34</v>
      </c>
    </row>
    <row r="81" customFormat="false" ht="15" hidden="false" customHeight="false" outlineLevel="0" collapsed="false">
      <c r="A81" s="34" t="s">
        <v>198</v>
      </c>
      <c r="B81" s="35"/>
      <c r="C81" s="36" t="s">
        <v>199</v>
      </c>
      <c r="D81" s="37"/>
      <c r="E81" s="38" t="n">
        <v>0</v>
      </c>
      <c r="F81" s="55" t="n">
        <v>0</v>
      </c>
      <c r="G81" s="40" t="n">
        <v>0</v>
      </c>
      <c r="H81" s="41" t="n">
        <v>27736.13</v>
      </c>
    </row>
    <row r="82" s="42" customFormat="true" ht="60" hidden="false" customHeight="false" outlineLevel="0" collapsed="false">
      <c r="A82" s="43" t="s">
        <v>200</v>
      </c>
      <c r="B82" s="44" t="s">
        <v>201</v>
      </c>
      <c r="C82" s="45" t="s">
        <v>202</v>
      </c>
      <c r="D82" s="46" t="s">
        <v>50</v>
      </c>
      <c r="E82" s="47" t="n">
        <v>175.62</v>
      </c>
      <c r="F82" s="48" t="n">
        <v>8.44</v>
      </c>
      <c r="G82" s="49" t="n">
        <v>11.09</v>
      </c>
      <c r="H82" s="50" t="n">
        <v>1947.62</v>
      </c>
    </row>
    <row r="83" customFormat="false" ht="75" hidden="false" customHeight="false" outlineLevel="0" collapsed="false">
      <c r="A83" s="43" t="s">
        <v>203</v>
      </c>
      <c r="B83" s="44" t="n">
        <v>87529</v>
      </c>
      <c r="C83" s="45" t="s">
        <v>204</v>
      </c>
      <c r="D83" s="46" t="s">
        <v>50</v>
      </c>
      <c r="E83" s="47" t="n">
        <v>126.16</v>
      </c>
      <c r="F83" s="48" t="n">
        <v>34.75</v>
      </c>
      <c r="G83" s="49" t="n">
        <v>45.68</v>
      </c>
      <c r="H83" s="50" t="n">
        <v>5762.98</v>
      </c>
    </row>
    <row r="84" customFormat="false" ht="46.5" hidden="false" customHeight="true" outlineLevel="0" collapsed="false">
      <c r="A84" s="43" t="s">
        <v>205</v>
      </c>
      <c r="B84" s="44" t="s">
        <v>206</v>
      </c>
      <c r="C84" s="45" t="s">
        <v>207</v>
      </c>
      <c r="D84" s="46" t="s">
        <v>50</v>
      </c>
      <c r="E84" s="47" t="n">
        <v>78.61</v>
      </c>
      <c r="F84" s="48" t="n">
        <v>29.97</v>
      </c>
      <c r="G84" s="49" t="n">
        <v>39.4</v>
      </c>
      <c r="H84" s="50" t="n">
        <v>3097.23</v>
      </c>
    </row>
    <row r="85" customFormat="false" ht="30" hidden="false" customHeight="false" outlineLevel="0" collapsed="false">
      <c r="A85" s="43" t="s">
        <v>208</v>
      </c>
      <c r="B85" s="44" t="s">
        <v>209</v>
      </c>
      <c r="C85" s="45" t="s">
        <v>210</v>
      </c>
      <c r="D85" s="46" t="s">
        <v>50</v>
      </c>
      <c r="E85" s="47" t="n">
        <v>662.63</v>
      </c>
      <c r="F85" s="48" t="n">
        <v>2.69</v>
      </c>
      <c r="G85" s="49" t="n">
        <v>3.53</v>
      </c>
      <c r="H85" s="50" t="n">
        <v>2339.08</v>
      </c>
    </row>
    <row r="86" customFormat="false" ht="30.75" hidden="false" customHeight="true" outlineLevel="0" collapsed="false">
      <c r="A86" s="43" t="s">
        <v>211</v>
      </c>
      <c r="B86" s="57" t="str">
        <f aca="false">COMPOSIÇÕES!B44</f>
        <v>CPU005</v>
      </c>
      <c r="C86" s="45" t="s">
        <v>212</v>
      </c>
      <c r="D86" s="46" t="s">
        <v>50</v>
      </c>
      <c r="E86" s="47" t="n">
        <v>78.61</v>
      </c>
      <c r="F86" s="48" t="n">
        <v>141.16</v>
      </c>
      <c r="G86" s="49" t="n">
        <v>185.59</v>
      </c>
      <c r="H86" s="50" t="n">
        <v>14589.22</v>
      </c>
    </row>
    <row r="87" customFormat="false" ht="15" hidden="false" customHeight="false" outlineLevel="0" collapsed="false">
      <c r="A87" s="34" t="s">
        <v>213</v>
      </c>
      <c r="B87" s="35"/>
      <c r="C87" s="36" t="s">
        <v>214</v>
      </c>
      <c r="D87" s="37"/>
      <c r="E87" s="38" t="n">
        <v>0</v>
      </c>
      <c r="F87" s="55" t="n">
        <v>0</v>
      </c>
      <c r="G87" s="40" t="n">
        <v>0</v>
      </c>
      <c r="H87" s="41" t="n">
        <v>550.24</v>
      </c>
    </row>
    <row r="88" customFormat="false" ht="48" hidden="false" customHeight="true" outlineLevel="0" collapsed="false">
      <c r="A88" s="43" t="s">
        <v>215</v>
      </c>
      <c r="B88" s="58" t="n">
        <v>87415</v>
      </c>
      <c r="C88" s="45" t="s">
        <v>216</v>
      </c>
      <c r="D88" s="46" t="s">
        <v>50</v>
      </c>
      <c r="E88" s="47" t="n">
        <v>6.05</v>
      </c>
      <c r="F88" s="48" t="n">
        <v>32.52</v>
      </c>
      <c r="G88" s="49" t="n">
        <v>42.75</v>
      </c>
      <c r="H88" s="50" t="n">
        <v>258.63</v>
      </c>
    </row>
    <row r="89" customFormat="false" ht="30" hidden="false" customHeight="false" outlineLevel="0" collapsed="false">
      <c r="A89" s="43" t="s">
        <v>217</v>
      </c>
      <c r="B89" s="58" t="n">
        <v>96113</v>
      </c>
      <c r="C89" s="45" t="s">
        <v>218</v>
      </c>
      <c r="D89" s="46" t="s">
        <v>50</v>
      </c>
      <c r="E89" s="47" t="n">
        <v>6.05</v>
      </c>
      <c r="F89" s="48" t="n">
        <v>36.66</v>
      </c>
      <c r="G89" s="49" t="n">
        <v>48.2</v>
      </c>
      <c r="H89" s="50" t="n">
        <v>291.61</v>
      </c>
    </row>
    <row r="90" customFormat="false" ht="15" hidden="false" customHeight="false" outlineLevel="0" collapsed="false">
      <c r="A90" s="34" t="s">
        <v>219</v>
      </c>
      <c r="B90" s="35"/>
      <c r="C90" s="36" t="s">
        <v>220</v>
      </c>
      <c r="D90" s="37"/>
      <c r="E90" s="38" t="n">
        <v>0</v>
      </c>
      <c r="F90" s="55" t="n">
        <v>0</v>
      </c>
      <c r="G90" s="40" t="n">
        <v>0</v>
      </c>
      <c r="H90" s="41" t="n">
        <v>78631.28</v>
      </c>
    </row>
    <row r="91" customFormat="false" ht="15" hidden="false" customHeight="false" outlineLevel="0" collapsed="false">
      <c r="A91" s="65" t="s">
        <v>221</v>
      </c>
      <c r="B91" s="66"/>
      <c r="C91" s="67" t="s">
        <v>222</v>
      </c>
      <c r="D91" s="68"/>
      <c r="E91" s="69" t="n">
        <v>0</v>
      </c>
      <c r="F91" s="70" t="n">
        <v>0</v>
      </c>
      <c r="G91" s="71" t="n">
        <v>0</v>
      </c>
      <c r="H91" s="72" t="n">
        <v>0</v>
      </c>
    </row>
    <row r="92" customFormat="false" ht="44.25" hidden="false" customHeight="true" outlineLevel="0" collapsed="false">
      <c r="A92" s="43" t="s">
        <v>223</v>
      </c>
      <c r="B92" s="44" t="n">
        <v>100702</v>
      </c>
      <c r="C92" s="45" t="s">
        <v>224</v>
      </c>
      <c r="D92" s="46" t="s">
        <v>50</v>
      </c>
      <c r="E92" s="47" t="n">
        <v>4.62</v>
      </c>
      <c r="F92" s="48" t="n">
        <v>473.76</v>
      </c>
      <c r="G92" s="49" t="n">
        <v>622.89</v>
      </c>
      <c r="H92" s="50" t="n">
        <v>2877.75</v>
      </c>
    </row>
    <row r="93" s="42" customFormat="true" ht="67.5" hidden="false" customHeight="true" outlineLevel="0" collapsed="false">
      <c r="A93" s="43" t="s">
        <v>225</v>
      </c>
      <c r="B93" s="44" t="s">
        <v>226</v>
      </c>
      <c r="C93" s="45" t="s">
        <v>227</v>
      </c>
      <c r="D93" s="46" t="s">
        <v>102</v>
      </c>
      <c r="E93" s="47" t="n">
        <v>2</v>
      </c>
      <c r="F93" s="48" t="n">
        <v>955.88</v>
      </c>
      <c r="G93" s="49" t="n">
        <v>1256.79</v>
      </c>
      <c r="H93" s="50" t="n">
        <v>2513.58</v>
      </c>
    </row>
    <row r="94" customFormat="false" ht="45" hidden="false" customHeight="false" outlineLevel="0" collapsed="false">
      <c r="A94" s="43" t="s">
        <v>228</v>
      </c>
      <c r="B94" s="44" t="s">
        <v>229</v>
      </c>
      <c r="C94" s="45" t="s">
        <v>230</v>
      </c>
      <c r="D94" s="46" t="s">
        <v>102</v>
      </c>
      <c r="E94" s="47" t="n">
        <v>4</v>
      </c>
      <c r="F94" s="48" t="n">
        <v>900.8</v>
      </c>
      <c r="G94" s="49" t="n">
        <v>1184.37</v>
      </c>
      <c r="H94" s="50" t="n">
        <v>4737.48</v>
      </c>
    </row>
    <row r="95" customFormat="false" ht="15" hidden="false" customHeight="false" outlineLevel="0" collapsed="false">
      <c r="A95" s="65" t="s">
        <v>231</v>
      </c>
      <c r="B95" s="66"/>
      <c r="C95" s="67" t="s">
        <v>232</v>
      </c>
      <c r="D95" s="68"/>
      <c r="E95" s="69" t="n">
        <v>0</v>
      </c>
      <c r="F95" s="70" t="n">
        <v>0</v>
      </c>
      <c r="G95" s="71" t="n">
        <v>0</v>
      </c>
      <c r="H95" s="72" t="n">
        <v>0</v>
      </c>
    </row>
    <row r="96" customFormat="false" ht="75" hidden="false" customHeight="false" outlineLevel="0" collapsed="false">
      <c r="A96" s="43" t="s">
        <v>233</v>
      </c>
      <c r="B96" s="44" t="n">
        <v>94559</v>
      </c>
      <c r="C96" s="45" t="s">
        <v>234</v>
      </c>
      <c r="D96" s="46" t="s">
        <v>50</v>
      </c>
      <c r="E96" s="47" t="n">
        <v>2.68</v>
      </c>
      <c r="F96" s="48" t="n">
        <v>660.75</v>
      </c>
      <c r="G96" s="49" t="n">
        <v>868.75</v>
      </c>
      <c r="H96" s="50" t="n">
        <v>2328.25</v>
      </c>
    </row>
    <row r="97" customFormat="false" ht="75" hidden="false" customHeight="false" outlineLevel="0" collapsed="false">
      <c r="A97" s="43" t="s">
        <v>235</v>
      </c>
      <c r="B97" s="44" t="n">
        <v>94562</v>
      </c>
      <c r="C97" s="45" t="s">
        <v>236</v>
      </c>
      <c r="D97" s="46" t="s">
        <v>50</v>
      </c>
      <c r="E97" s="47" t="n">
        <v>32.4</v>
      </c>
      <c r="F97" s="48" t="n">
        <v>621.75</v>
      </c>
      <c r="G97" s="49" t="n">
        <v>817.47</v>
      </c>
      <c r="H97" s="50" t="n">
        <v>26486.02</v>
      </c>
    </row>
    <row r="98" customFormat="false" ht="30" hidden="false" customHeight="false" outlineLevel="0" collapsed="false">
      <c r="A98" s="43" t="s">
        <v>237</v>
      </c>
      <c r="B98" s="44" t="s">
        <v>238</v>
      </c>
      <c r="C98" s="45" t="s">
        <v>239</v>
      </c>
      <c r="D98" s="46" t="s">
        <v>50</v>
      </c>
      <c r="E98" s="47" t="n">
        <v>32.4</v>
      </c>
      <c r="F98" s="48" t="n">
        <v>221.8</v>
      </c>
      <c r="G98" s="49" t="n">
        <v>291.62</v>
      </c>
      <c r="H98" s="50" t="n">
        <v>9448.48</v>
      </c>
    </row>
    <row r="99" s="42" customFormat="true" ht="45" hidden="false" customHeight="false" outlineLevel="0" collapsed="false">
      <c r="A99" s="43" t="s">
        <v>240</v>
      </c>
      <c r="B99" s="57" t="str">
        <f aca="false">COMPOSIÇÕES!B83</f>
        <v>CPU009</v>
      </c>
      <c r="C99" s="59" t="str">
        <f aca="false">COMPOSIÇÕES!C83</f>
        <v>INSTALAÇÃO DE VIDRO FANTASIA MINI BOREAL, E = 4 MM, EM ESQUADRIA DE ALUMÍNIO OU PVC, FIXADO COM BAGUETE. AF_01/2021_PS</v>
      </c>
      <c r="D99" s="46" t="s">
        <v>50</v>
      </c>
      <c r="E99" s="47" t="n">
        <v>2.68</v>
      </c>
      <c r="F99" s="48" t="n">
        <v>365.4</v>
      </c>
      <c r="G99" s="49" t="n">
        <v>480.42</v>
      </c>
      <c r="H99" s="50" t="n">
        <v>1287.52</v>
      </c>
    </row>
    <row r="100" customFormat="false" ht="15" hidden="false" customHeight="false" outlineLevel="0" collapsed="false">
      <c r="A100" s="65" t="s">
        <v>241</v>
      </c>
      <c r="B100" s="66"/>
      <c r="C100" s="67" t="s">
        <v>242</v>
      </c>
      <c r="D100" s="68"/>
      <c r="E100" s="69"/>
      <c r="F100" s="70" t="n">
        <v>0</v>
      </c>
      <c r="G100" s="71" t="n">
        <v>0</v>
      </c>
      <c r="H100" s="72" t="n">
        <v>0</v>
      </c>
    </row>
    <row r="101" customFormat="false" ht="30" hidden="false" customHeight="false" outlineLevel="0" collapsed="false">
      <c r="A101" s="43" t="s">
        <v>243</v>
      </c>
      <c r="B101" s="44" t="s">
        <v>244</v>
      </c>
      <c r="C101" s="45" t="s">
        <v>245</v>
      </c>
      <c r="D101" s="46" t="s">
        <v>50</v>
      </c>
      <c r="E101" s="47" t="n">
        <v>3.25</v>
      </c>
      <c r="F101" s="48" t="n">
        <v>539.31</v>
      </c>
      <c r="G101" s="49" t="n">
        <v>709.08</v>
      </c>
      <c r="H101" s="50" t="n">
        <v>2304.51</v>
      </c>
    </row>
    <row r="102" customFormat="false" ht="30" hidden="false" customHeight="false" outlineLevel="0" collapsed="false">
      <c r="A102" s="43" t="s">
        <v>246</v>
      </c>
      <c r="B102" s="57" t="str">
        <f aca="false">COMPOSIÇÕES!B27</f>
        <v>CPU003</v>
      </c>
      <c r="C102" s="45" t="s">
        <v>247</v>
      </c>
      <c r="D102" s="73" t="str">
        <f aca="false">COMPOSIÇÕES!D27</f>
        <v>M</v>
      </c>
      <c r="E102" s="47" t="n">
        <v>44.35</v>
      </c>
      <c r="F102" s="48" t="n">
        <v>456.99</v>
      </c>
      <c r="G102" s="49" t="n">
        <v>600.85</v>
      </c>
      <c r="H102" s="50" t="n">
        <v>26647.69</v>
      </c>
    </row>
    <row r="103" customFormat="false" ht="15" hidden="false" customHeight="false" outlineLevel="0" collapsed="false">
      <c r="A103" s="34" t="s">
        <v>248</v>
      </c>
      <c r="B103" s="35"/>
      <c r="C103" s="36" t="s">
        <v>249</v>
      </c>
      <c r="D103" s="37"/>
      <c r="E103" s="38" t="n">
        <v>0</v>
      </c>
      <c r="F103" s="55" t="n">
        <v>0</v>
      </c>
      <c r="G103" s="40" t="n">
        <v>0</v>
      </c>
      <c r="H103" s="41" t="n">
        <v>46269.5</v>
      </c>
    </row>
    <row r="104" customFormat="false" ht="15" hidden="false" customHeight="false" outlineLevel="0" collapsed="false">
      <c r="A104" s="65" t="s">
        <v>250</v>
      </c>
      <c r="B104" s="66"/>
      <c r="C104" s="67" t="s">
        <v>251</v>
      </c>
      <c r="D104" s="68"/>
      <c r="E104" s="69" t="n">
        <v>0</v>
      </c>
      <c r="F104" s="70" t="n">
        <v>0</v>
      </c>
      <c r="G104" s="71" t="n">
        <v>0</v>
      </c>
      <c r="H104" s="72" t="n">
        <v>0</v>
      </c>
    </row>
    <row r="105" customFormat="false" ht="30" hidden="false" customHeight="false" outlineLevel="0" collapsed="false">
      <c r="A105" s="43" t="s">
        <v>252</v>
      </c>
      <c r="B105" s="58" t="n">
        <v>88485</v>
      </c>
      <c r="C105" s="45" t="s">
        <v>253</v>
      </c>
      <c r="D105" s="46" t="s">
        <v>50</v>
      </c>
      <c r="E105" s="47" t="n">
        <v>788.79</v>
      </c>
      <c r="F105" s="48" t="n">
        <v>3.94</v>
      </c>
      <c r="G105" s="49" t="n">
        <v>5.18</v>
      </c>
      <c r="H105" s="50" t="n">
        <v>4085.93</v>
      </c>
    </row>
    <row r="106" customFormat="false" ht="45" hidden="false" customHeight="false" outlineLevel="0" collapsed="false">
      <c r="A106" s="43" t="s">
        <v>254</v>
      </c>
      <c r="B106" s="44" t="s">
        <v>255</v>
      </c>
      <c r="C106" s="45" t="s">
        <v>256</v>
      </c>
      <c r="D106" s="46" t="s">
        <v>50</v>
      </c>
      <c r="E106" s="47" t="n">
        <v>126.16</v>
      </c>
      <c r="F106" s="48" t="n">
        <v>20.9</v>
      </c>
      <c r="G106" s="49" t="n">
        <v>27.47</v>
      </c>
      <c r="H106" s="50" t="n">
        <v>3465.61</v>
      </c>
    </row>
    <row r="107" customFormat="false" ht="45" hidden="false" customHeight="false" outlineLevel="0" collapsed="false">
      <c r="A107" s="43" t="s">
        <v>257</v>
      </c>
      <c r="B107" s="44" t="s">
        <v>258</v>
      </c>
      <c r="C107" s="45" t="s">
        <v>259</v>
      </c>
      <c r="D107" s="46" t="s">
        <v>50</v>
      </c>
      <c r="E107" s="47" t="n">
        <v>788.79</v>
      </c>
      <c r="F107" s="48" t="n">
        <v>28.28</v>
      </c>
      <c r="G107" s="49" t="n">
        <v>37.18</v>
      </c>
      <c r="H107" s="50" t="n">
        <v>29327.21</v>
      </c>
    </row>
    <row r="108" customFormat="false" ht="32.25" hidden="false" customHeight="true" outlineLevel="0" collapsed="false">
      <c r="A108" s="43" t="s">
        <v>260</v>
      </c>
      <c r="B108" s="58" t="n">
        <v>88488</v>
      </c>
      <c r="C108" s="45" t="s">
        <v>261</v>
      </c>
      <c r="D108" s="46" t="s">
        <v>50</v>
      </c>
      <c r="E108" s="47" t="n">
        <v>6.05</v>
      </c>
      <c r="F108" s="48" t="n">
        <v>13.04</v>
      </c>
      <c r="G108" s="49" t="n">
        <v>17.14</v>
      </c>
      <c r="H108" s="50" t="n">
        <v>103.69</v>
      </c>
    </row>
    <row r="109" customFormat="false" ht="15" hidden="false" customHeight="false" outlineLevel="0" collapsed="false">
      <c r="A109" s="43" t="s">
        <v>262</v>
      </c>
      <c r="B109" s="57" t="str">
        <f aca="false">COMPOSIÇÕES!B22</f>
        <v>CPU002</v>
      </c>
      <c r="C109" s="45" t="s">
        <v>263</v>
      </c>
      <c r="D109" s="46" t="s">
        <v>50</v>
      </c>
      <c r="E109" s="47" t="n">
        <v>80.64</v>
      </c>
      <c r="F109" s="48" t="n">
        <v>16.7</v>
      </c>
      <c r="G109" s="49" t="n">
        <v>21.95</v>
      </c>
      <c r="H109" s="50" t="n">
        <v>1770.04</v>
      </c>
    </row>
    <row r="110" s="42" customFormat="true" ht="15" hidden="false" customHeight="false" outlineLevel="0" collapsed="false">
      <c r="A110" s="65" t="s">
        <v>264</v>
      </c>
      <c r="B110" s="66"/>
      <c r="C110" s="67" t="s">
        <v>265</v>
      </c>
      <c r="D110" s="68"/>
      <c r="E110" s="69"/>
      <c r="F110" s="70" t="n">
        <v>0</v>
      </c>
      <c r="G110" s="71" t="n">
        <v>0</v>
      </c>
      <c r="H110" s="72" t="n">
        <v>0</v>
      </c>
    </row>
    <row r="111" customFormat="false" ht="30" hidden="false" customHeight="false" outlineLevel="0" collapsed="false">
      <c r="A111" s="43" t="s">
        <v>266</v>
      </c>
      <c r="B111" s="58" t="n">
        <v>102193</v>
      </c>
      <c r="C111" s="45" t="s">
        <v>267</v>
      </c>
      <c r="D111" s="46" t="s">
        <v>50</v>
      </c>
      <c r="E111" s="47" t="n">
        <v>31.5</v>
      </c>
      <c r="F111" s="48" t="n">
        <v>1.94</v>
      </c>
      <c r="G111" s="49" t="n">
        <v>2.55</v>
      </c>
      <c r="H111" s="50" t="n">
        <v>80.32</v>
      </c>
    </row>
    <row r="112" customFormat="false" ht="30" hidden="false" customHeight="false" outlineLevel="0" collapsed="false">
      <c r="A112" s="43" t="s">
        <v>268</v>
      </c>
      <c r="B112" s="58" t="n">
        <v>102197</v>
      </c>
      <c r="C112" s="45" t="s">
        <v>269</v>
      </c>
      <c r="D112" s="46" t="s">
        <v>50</v>
      </c>
      <c r="E112" s="47" t="n">
        <v>31.5</v>
      </c>
      <c r="F112" s="48" t="n">
        <v>29.09</v>
      </c>
      <c r="G112" s="49" t="n">
        <v>38.24</v>
      </c>
      <c r="H112" s="50" t="n">
        <v>1204.56</v>
      </c>
    </row>
    <row r="113" customFormat="false" ht="45" hidden="false" customHeight="false" outlineLevel="0" collapsed="false">
      <c r="A113" s="43" t="s">
        <v>270</v>
      </c>
      <c r="B113" s="58" t="n">
        <v>102201</v>
      </c>
      <c r="C113" s="45" t="s">
        <v>271</v>
      </c>
      <c r="D113" s="46" t="s">
        <v>50</v>
      </c>
      <c r="E113" s="47" t="n">
        <v>31.5</v>
      </c>
      <c r="F113" s="48" t="n">
        <v>18.68</v>
      </c>
      <c r="G113" s="49" t="n">
        <v>24.56</v>
      </c>
      <c r="H113" s="50" t="n">
        <v>773.64</v>
      </c>
    </row>
    <row r="114" customFormat="false" ht="45" hidden="false" customHeight="false" outlineLevel="0" collapsed="false">
      <c r="A114" s="43" t="s">
        <v>272</v>
      </c>
      <c r="B114" s="58" t="n">
        <v>102230</v>
      </c>
      <c r="C114" s="45" t="s">
        <v>273</v>
      </c>
      <c r="D114" s="46" t="s">
        <v>50</v>
      </c>
      <c r="E114" s="47" t="n">
        <v>31.5</v>
      </c>
      <c r="F114" s="48" t="n">
        <v>23.23</v>
      </c>
      <c r="G114" s="49" t="n">
        <v>30.54</v>
      </c>
      <c r="H114" s="50" t="n">
        <v>962.01</v>
      </c>
    </row>
    <row r="115" customFormat="false" ht="15" hidden="false" customHeight="false" outlineLevel="0" collapsed="false">
      <c r="A115" s="65" t="s">
        <v>274</v>
      </c>
      <c r="B115" s="66"/>
      <c r="C115" s="67" t="s">
        <v>275</v>
      </c>
      <c r="D115" s="68"/>
      <c r="E115" s="69"/>
      <c r="F115" s="70" t="n">
        <v>0</v>
      </c>
      <c r="G115" s="71" t="n">
        <v>0</v>
      </c>
      <c r="H115" s="72" t="n">
        <v>0</v>
      </c>
    </row>
    <row r="116" customFormat="false" ht="63" hidden="false" customHeight="true" outlineLevel="0" collapsed="false">
      <c r="A116" s="43" t="s">
        <v>276</v>
      </c>
      <c r="B116" s="58" t="n">
        <v>100757</v>
      </c>
      <c r="C116" s="45" t="s">
        <v>277</v>
      </c>
      <c r="D116" s="46" t="s">
        <v>50</v>
      </c>
      <c r="E116" s="47" t="n">
        <v>70.17</v>
      </c>
      <c r="F116" s="48" t="n">
        <v>48.74</v>
      </c>
      <c r="G116" s="49" t="n">
        <v>64.08</v>
      </c>
      <c r="H116" s="50" t="n">
        <v>4496.49</v>
      </c>
    </row>
    <row r="117" s="42" customFormat="true" ht="15" hidden="false" customHeight="false" outlineLevel="0" collapsed="false">
      <c r="A117" s="34" t="s">
        <v>278</v>
      </c>
      <c r="B117" s="35"/>
      <c r="C117" s="36" t="s">
        <v>279</v>
      </c>
      <c r="D117" s="37"/>
      <c r="E117" s="38"/>
      <c r="F117" s="55" t="n">
        <v>0</v>
      </c>
      <c r="G117" s="40" t="n">
        <v>0</v>
      </c>
      <c r="H117" s="41" t="n">
        <v>8779.49</v>
      </c>
    </row>
    <row r="118" customFormat="false" ht="15" hidden="false" customHeight="false" outlineLevel="0" collapsed="false">
      <c r="A118" s="65" t="s">
        <v>280</v>
      </c>
      <c r="B118" s="66"/>
      <c r="C118" s="67" t="s">
        <v>281</v>
      </c>
      <c r="D118" s="68"/>
      <c r="E118" s="69"/>
      <c r="F118" s="70" t="n">
        <v>0</v>
      </c>
      <c r="G118" s="71" t="n">
        <v>0</v>
      </c>
      <c r="H118" s="72" t="n">
        <v>0</v>
      </c>
    </row>
    <row r="119" customFormat="false" ht="120" hidden="false" customHeight="false" outlineLevel="0" collapsed="false">
      <c r="A119" s="43" t="s">
        <v>282</v>
      </c>
      <c r="B119" s="44" t="s">
        <v>283</v>
      </c>
      <c r="C119" s="45" t="s">
        <v>284</v>
      </c>
      <c r="D119" s="46" t="s">
        <v>102</v>
      </c>
      <c r="E119" s="47" t="n">
        <v>2</v>
      </c>
      <c r="F119" s="48" t="n">
        <v>143.08</v>
      </c>
      <c r="G119" s="49" t="n">
        <v>188.12</v>
      </c>
      <c r="H119" s="50" t="n">
        <v>376.24</v>
      </c>
    </row>
    <row r="120" customFormat="false" ht="90" hidden="false" customHeight="false" outlineLevel="0" collapsed="false">
      <c r="A120" s="43" t="s">
        <v>285</v>
      </c>
      <c r="B120" s="44" t="s">
        <v>286</v>
      </c>
      <c r="C120" s="45" t="s">
        <v>287</v>
      </c>
      <c r="D120" s="46" t="s">
        <v>102</v>
      </c>
      <c r="E120" s="47" t="n">
        <v>2</v>
      </c>
      <c r="F120" s="48" t="n">
        <v>283.7</v>
      </c>
      <c r="G120" s="49" t="n">
        <v>373</v>
      </c>
      <c r="H120" s="50" t="n">
        <v>746</v>
      </c>
    </row>
    <row r="121" customFormat="false" ht="105" hidden="false" customHeight="false" outlineLevel="0" collapsed="false">
      <c r="A121" s="43" t="s">
        <v>288</v>
      </c>
      <c r="B121" s="44" t="s">
        <v>289</v>
      </c>
      <c r="C121" s="45" t="s">
        <v>290</v>
      </c>
      <c r="D121" s="46" t="s">
        <v>102</v>
      </c>
      <c r="E121" s="47" t="n">
        <v>3</v>
      </c>
      <c r="F121" s="48" t="n">
        <v>200.6</v>
      </c>
      <c r="G121" s="49" t="n">
        <v>263.74</v>
      </c>
      <c r="H121" s="50" t="n">
        <v>791.22</v>
      </c>
    </row>
    <row r="122" customFormat="false" ht="60" hidden="false" customHeight="false" outlineLevel="0" collapsed="false">
      <c r="A122" s="43" t="s">
        <v>291</v>
      </c>
      <c r="B122" s="44" t="n">
        <v>89711</v>
      </c>
      <c r="C122" s="45" t="s">
        <v>292</v>
      </c>
      <c r="D122" s="46" t="s">
        <v>116</v>
      </c>
      <c r="E122" s="47" t="n">
        <v>10</v>
      </c>
      <c r="F122" s="48" t="n">
        <v>19.82</v>
      </c>
      <c r="G122" s="49" t="n">
        <v>26.05</v>
      </c>
      <c r="H122" s="50" t="n">
        <v>260.5</v>
      </c>
    </row>
    <row r="123" customFormat="false" ht="45" hidden="false" customHeight="false" outlineLevel="0" collapsed="false">
      <c r="A123" s="43" t="s">
        <v>293</v>
      </c>
      <c r="B123" s="58" t="n">
        <v>89798</v>
      </c>
      <c r="C123" s="45" t="s">
        <v>294</v>
      </c>
      <c r="D123" s="46" t="s">
        <v>116</v>
      </c>
      <c r="E123" s="47" t="n">
        <v>10</v>
      </c>
      <c r="F123" s="48" t="n">
        <v>13.84</v>
      </c>
      <c r="G123" s="49" t="n">
        <v>18.19</v>
      </c>
      <c r="H123" s="50" t="n">
        <v>181.9</v>
      </c>
    </row>
    <row r="124" customFormat="false" ht="60" hidden="false" customHeight="false" outlineLevel="0" collapsed="false">
      <c r="A124" s="43" t="s">
        <v>295</v>
      </c>
      <c r="B124" s="58" t="n">
        <v>89713</v>
      </c>
      <c r="C124" s="45" t="s">
        <v>296</v>
      </c>
      <c r="D124" s="46" t="s">
        <v>116</v>
      </c>
      <c r="E124" s="47" t="n">
        <v>4</v>
      </c>
      <c r="F124" s="48" t="n">
        <v>32.13</v>
      </c>
      <c r="G124" s="49" t="n">
        <v>42.24</v>
      </c>
      <c r="H124" s="50" t="n">
        <v>168.96</v>
      </c>
    </row>
    <row r="125" customFormat="false" ht="60" hidden="false" customHeight="false" outlineLevel="0" collapsed="false">
      <c r="A125" s="43" t="s">
        <v>297</v>
      </c>
      <c r="B125" s="58" t="n">
        <v>89714</v>
      </c>
      <c r="C125" s="45" t="s">
        <v>298</v>
      </c>
      <c r="D125" s="46" t="s">
        <v>116</v>
      </c>
      <c r="E125" s="47" t="n">
        <v>10</v>
      </c>
      <c r="F125" s="48" t="n">
        <v>35.7</v>
      </c>
      <c r="G125" s="49" t="n">
        <v>46.93</v>
      </c>
      <c r="H125" s="50" t="n">
        <v>469.3</v>
      </c>
    </row>
    <row r="126" customFormat="false" ht="45" hidden="false" customHeight="false" outlineLevel="0" collapsed="false">
      <c r="A126" s="43" t="s">
        <v>299</v>
      </c>
      <c r="B126" s="58" t="n">
        <v>93358</v>
      </c>
      <c r="C126" s="45" t="s">
        <v>300</v>
      </c>
      <c r="D126" s="46" t="s">
        <v>76</v>
      </c>
      <c r="E126" s="47" t="n">
        <v>1.36</v>
      </c>
      <c r="F126" s="48" t="n">
        <v>70.29</v>
      </c>
      <c r="G126" s="49" t="n">
        <v>92.41</v>
      </c>
      <c r="H126" s="50" t="n">
        <v>125.67</v>
      </c>
    </row>
    <row r="127" customFormat="false" ht="30" hidden="false" customHeight="false" outlineLevel="0" collapsed="false">
      <c r="A127" s="43" t="s">
        <v>301</v>
      </c>
      <c r="B127" s="58" t="n">
        <v>93382</v>
      </c>
      <c r="C127" s="45" t="s">
        <v>129</v>
      </c>
      <c r="D127" s="46" t="s">
        <v>76</v>
      </c>
      <c r="E127" s="47" t="n">
        <v>0.6</v>
      </c>
      <c r="F127" s="48" t="n">
        <v>27.44</v>
      </c>
      <c r="G127" s="49" t="n">
        <v>36.07</v>
      </c>
      <c r="H127" s="50" t="n">
        <v>21.64</v>
      </c>
    </row>
    <row r="128" s="42" customFormat="true" ht="90" hidden="false" customHeight="false" outlineLevel="0" collapsed="false">
      <c r="A128" s="43" t="s">
        <v>302</v>
      </c>
      <c r="B128" s="44" t="s">
        <v>303</v>
      </c>
      <c r="C128" s="45" t="s">
        <v>304</v>
      </c>
      <c r="D128" s="46" t="s">
        <v>102</v>
      </c>
      <c r="E128" s="47" t="n">
        <v>2</v>
      </c>
      <c r="F128" s="48" t="n">
        <v>330.82</v>
      </c>
      <c r="G128" s="49" t="n">
        <v>434.96</v>
      </c>
      <c r="H128" s="50" t="n">
        <v>869.92</v>
      </c>
    </row>
    <row r="129" customFormat="false" ht="30" hidden="false" customHeight="false" outlineLevel="0" collapsed="false">
      <c r="A129" s="43" t="s">
        <v>305</v>
      </c>
      <c r="B129" s="44" t="s">
        <v>306</v>
      </c>
      <c r="C129" s="45" t="s">
        <v>307</v>
      </c>
      <c r="D129" s="46" t="s">
        <v>102</v>
      </c>
      <c r="E129" s="47" t="n">
        <v>3</v>
      </c>
      <c r="F129" s="48" t="n">
        <v>65.28</v>
      </c>
      <c r="G129" s="49" t="n">
        <v>85.83</v>
      </c>
      <c r="H129" s="50" t="n">
        <v>257.49</v>
      </c>
    </row>
    <row r="130" customFormat="false" ht="15" hidden="false" customHeight="false" outlineLevel="0" collapsed="false">
      <c r="A130" s="65" t="s">
        <v>308</v>
      </c>
      <c r="B130" s="66"/>
      <c r="C130" s="67" t="s">
        <v>309</v>
      </c>
      <c r="D130" s="68"/>
      <c r="E130" s="69"/>
      <c r="F130" s="70" t="n">
        <v>0</v>
      </c>
      <c r="G130" s="71" t="n">
        <v>0</v>
      </c>
      <c r="H130" s="72" t="n">
        <v>0</v>
      </c>
    </row>
    <row r="131" customFormat="false" ht="94.5" hidden="false" customHeight="true" outlineLevel="0" collapsed="false">
      <c r="A131" s="43" t="s">
        <v>310</v>
      </c>
      <c r="B131" s="44" t="s">
        <v>311</v>
      </c>
      <c r="C131" s="45" t="s">
        <v>312</v>
      </c>
      <c r="D131" s="46" t="s">
        <v>102</v>
      </c>
      <c r="E131" s="47" t="n">
        <v>9</v>
      </c>
      <c r="F131" s="48" t="n">
        <v>124.25</v>
      </c>
      <c r="G131" s="49" t="n">
        <v>163.36</v>
      </c>
      <c r="H131" s="50" t="n">
        <v>1470.24</v>
      </c>
    </row>
    <row r="132" customFormat="false" ht="60" hidden="false" customHeight="false" outlineLevel="0" collapsed="false">
      <c r="A132" s="43" t="s">
        <v>313</v>
      </c>
      <c r="B132" s="44" t="s">
        <v>314</v>
      </c>
      <c r="C132" s="45" t="s">
        <v>315</v>
      </c>
      <c r="D132" s="46" t="s">
        <v>102</v>
      </c>
      <c r="E132" s="47" t="n">
        <v>4</v>
      </c>
      <c r="F132" s="48" t="n">
        <v>82.21</v>
      </c>
      <c r="G132" s="49" t="n">
        <v>108.08</v>
      </c>
      <c r="H132" s="50" t="n">
        <v>432.32</v>
      </c>
    </row>
    <row r="133" customFormat="false" ht="45" hidden="false" customHeight="false" outlineLevel="0" collapsed="false">
      <c r="A133" s="43" t="s">
        <v>316</v>
      </c>
      <c r="B133" s="44" t="s">
        <v>317</v>
      </c>
      <c r="C133" s="45" t="s">
        <v>318</v>
      </c>
      <c r="D133" s="46" t="s">
        <v>116</v>
      </c>
      <c r="E133" s="47" t="n">
        <v>5</v>
      </c>
      <c r="F133" s="48" t="n">
        <v>32.26</v>
      </c>
      <c r="G133" s="49" t="n">
        <v>42.41</v>
      </c>
      <c r="H133" s="50" t="n">
        <v>212.05</v>
      </c>
    </row>
    <row r="134" customFormat="false" ht="45" hidden="false" customHeight="false" outlineLevel="0" collapsed="false">
      <c r="A134" s="43" t="s">
        <v>319</v>
      </c>
      <c r="B134" s="74" t="s">
        <v>320</v>
      </c>
      <c r="C134" s="45" t="s">
        <v>321</v>
      </c>
      <c r="D134" s="46" t="s">
        <v>116</v>
      </c>
      <c r="E134" s="47" t="n">
        <v>10</v>
      </c>
      <c r="F134" s="48" t="n">
        <v>19.39</v>
      </c>
      <c r="G134" s="49" t="n">
        <v>25.49</v>
      </c>
      <c r="H134" s="50" t="n">
        <v>254.9</v>
      </c>
    </row>
    <row r="135" customFormat="false" ht="45" hidden="false" customHeight="false" outlineLevel="0" collapsed="false">
      <c r="A135" s="43" t="s">
        <v>322</v>
      </c>
      <c r="B135" s="74" t="s">
        <v>323</v>
      </c>
      <c r="C135" s="45" t="s">
        <v>324</v>
      </c>
      <c r="D135" s="46" t="s">
        <v>116</v>
      </c>
      <c r="E135" s="47" t="n">
        <v>5</v>
      </c>
      <c r="F135" s="48" t="n">
        <v>22.47</v>
      </c>
      <c r="G135" s="49" t="n">
        <v>29.54</v>
      </c>
      <c r="H135" s="50" t="n">
        <v>147.7</v>
      </c>
    </row>
    <row r="136" customFormat="false" ht="75" hidden="false" customHeight="false" outlineLevel="0" collapsed="false">
      <c r="A136" s="43" t="s">
        <v>325</v>
      </c>
      <c r="B136" s="57" t="str">
        <f aca="false">COMPOSIÇÕES!B51</f>
        <v>CPU006</v>
      </c>
      <c r="C136" s="45" t="s">
        <v>326</v>
      </c>
      <c r="D136" s="73" t="str">
        <f aca="false">COMPOSIÇÕES!D51</f>
        <v>M</v>
      </c>
      <c r="E136" s="47" t="n">
        <v>16</v>
      </c>
      <c r="F136" s="48" t="n">
        <v>94.76</v>
      </c>
      <c r="G136" s="49" t="n">
        <v>124.59</v>
      </c>
      <c r="H136" s="50" t="n">
        <v>1993.44</v>
      </c>
    </row>
    <row r="137" customFormat="false" ht="15" hidden="false" customHeight="false" outlineLevel="0" collapsed="false">
      <c r="A137" s="34" t="s">
        <v>327</v>
      </c>
      <c r="B137" s="35"/>
      <c r="C137" s="36" t="s">
        <v>328</v>
      </c>
      <c r="D137" s="37"/>
      <c r="E137" s="38"/>
      <c r="F137" s="55" t="n">
        <v>0</v>
      </c>
      <c r="G137" s="40" t="n">
        <v>0</v>
      </c>
      <c r="H137" s="41" t="n">
        <v>7725.51</v>
      </c>
      <c r="I137" s="60"/>
      <c r="J137" s="61"/>
    </row>
    <row r="138" customFormat="false" ht="138" hidden="false" customHeight="true" outlineLevel="0" collapsed="false">
      <c r="A138" s="43" t="s">
        <v>329</v>
      </c>
      <c r="B138" s="44" t="s">
        <v>330</v>
      </c>
      <c r="C138" s="45" t="s">
        <v>331</v>
      </c>
      <c r="D138" s="46" t="s">
        <v>102</v>
      </c>
      <c r="E138" s="47" t="n">
        <v>6</v>
      </c>
      <c r="F138" s="48" t="n">
        <v>143.25</v>
      </c>
      <c r="G138" s="49" t="n">
        <v>188.34</v>
      </c>
      <c r="H138" s="50" t="n">
        <v>1130.04</v>
      </c>
      <c r="I138" s="60"/>
      <c r="J138" s="61"/>
    </row>
    <row r="139" customFormat="false" ht="45" hidden="false" customHeight="false" outlineLevel="0" collapsed="false">
      <c r="A139" s="43" t="s">
        <v>332</v>
      </c>
      <c r="B139" s="58" t="n">
        <v>91953</v>
      </c>
      <c r="C139" s="45" t="s">
        <v>333</v>
      </c>
      <c r="D139" s="46" t="s">
        <v>102</v>
      </c>
      <c r="E139" s="47" t="n">
        <v>6</v>
      </c>
      <c r="F139" s="48" t="n">
        <v>27.69</v>
      </c>
      <c r="G139" s="49" t="n">
        <v>36.4</v>
      </c>
      <c r="H139" s="50" t="n">
        <v>218.4</v>
      </c>
      <c r="I139" s="60"/>
      <c r="J139" s="61"/>
    </row>
    <row r="140" customFormat="false" ht="45" hidden="false" customHeight="false" outlineLevel="0" collapsed="false">
      <c r="A140" s="43" t="s">
        <v>334</v>
      </c>
      <c r="B140" s="58" t="n">
        <v>91959</v>
      </c>
      <c r="C140" s="45" t="s">
        <v>335</v>
      </c>
      <c r="D140" s="46" t="s">
        <v>102</v>
      </c>
      <c r="E140" s="47" t="n">
        <v>1</v>
      </c>
      <c r="F140" s="48" t="n">
        <v>42.36</v>
      </c>
      <c r="G140" s="49" t="n">
        <v>55.69</v>
      </c>
      <c r="H140" s="50" t="n">
        <v>55.69</v>
      </c>
      <c r="I140" s="60"/>
      <c r="J140" s="61"/>
    </row>
    <row r="141" customFormat="false" ht="75" hidden="false" customHeight="false" outlineLevel="0" collapsed="false">
      <c r="A141" s="43" t="s">
        <v>336</v>
      </c>
      <c r="B141" s="58" t="s">
        <v>337</v>
      </c>
      <c r="C141" s="45" t="s">
        <v>338</v>
      </c>
      <c r="D141" s="46" t="s">
        <v>102</v>
      </c>
      <c r="E141" s="47" t="n">
        <v>16</v>
      </c>
      <c r="F141" s="48" t="n">
        <v>25.1</v>
      </c>
      <c r="G141" s="49" t="n">
        <v>33</v>
      </c>
      <c r="H141" s="50" t="n">
        <v>528</v>
      </c>
      <c r="I141" s="60"/>
      <c r="J141" s="61"/>
    </row>
    <row r="142" customFormat="false" ht="150" hidden="false" customHeight="false" outlineLevel="0" collapsed="false">
      <c r="A142" s="43" t="s">
        <v>339</v>
      </c>
      <c r="B142" s="58" t="s">
        <v>340</v>
      </c>
      <c r="C142" s="45" t="s">
        <v>341</v>
      </c>
      <c r="D142" s="46" t="s">
        <v>102</v>
      </c>
      <c r="E142" s="47" t="n">
        <v>3</v>
      </c>
      <c r="F142" s="48" t="n">
        <v>143.05</v>
      </c>
      <c r="G142" s="49" t="n">
        <v>188.08</v>
      </c>
      <c r="H142" s="50" t="n">
        <v>564.24</v>
      </c>
      <c r="I142" s="60"/>
      <c r="J142" s="61"/>
    </row>
    <row r="143" customFormat="false" ht="75" hidden="false" customHeight="false" outlineLevel="0" collapsed="false">
      <c r="A143" s="43" t="s">
        <v>342</v>
      </c>
      <c r="B143" s="44" t="s">
        <v>343</v>
      </c>
      <c r="C143" s="45" t="s">
        <v>344</v>
      </c>
      <c r="D143" s="46" t="s">
        <v>102</v>
      </c>
      <c r="E143" s="47" t="n">
        <v>6</v>
      </c>
      <c r="F143" s="48" t="n">
        <v>171.67</v>
      </c>
      <c r="G143" s="49" t="n">
        <v>225.71</v>
      </c>
      <c r="H143" s="50" t="n">
        <v>1354.26</v>
      </c>
      <c r="I143" s="60"/>
      <c r="J143" s="61"/>
    </row>
    <row r="144" customFormat="false" ht="60" hidden="false" customHeight="false" outlineLevel="0" collapsed="false">
      <c r="A144" s="43" t="s">
        <v>345</v>
      </c>
      <c r="B144" s="44" t="n">
        <v>97607</v>
      </c>
      <c r="C144" s="45" t="s">
        <v>346</v>
      </c>
      <c r="D144" s="46" t="s">
        <v>102</v>
      </c>
      <c r="E144" s="47" t="n">
        <v>4</v>
      </c>
      <c r="F144" s="48" t="n">
        <v>103.78</v>
      </c>
      <c r="G144" s="49" t="n">
        <v>136.44</v>
      </c>
      <c r="H144" s="50" t="n">
        <v>545.76</v>
      </c>
      <c r="I144" s="60"/>
      <c r="J144" s="61"/>
    </row>
    <row r="145" customFormat="false" ht="60" hidden="false" customHeight="false" outlineLevel="0" collapsed="false">
      <c r="A145" s="43" t="s">
        <v>347</v>
      </c>
      <c r="B145" s="58" t="n">
        <v>97891</v>
      </c>
      <c r="C145" s="45" t="s">
        <v>348</v>
      </c>
      <c r="D145" s="46" t="s">
        <v>102</v>
      </c>
      <c r="E145" s="47" t="n">
        <v>2</v>
      </c>
      <c r="F145" s="48" t="n">
        <v>181.72</v>
      </c>
      <c r="G145" s="49" t="n">
        <v>238.92</v>
      </c>
      <c r="H145" s="50" t="n">
        <v>477.84</v>
      </c>
      <c r="I145" s="60"/>
      <c r="J145" s="61"/>
    </row>
    <row r="146" customFormat="false" ht="30" hidden="false" customHeight="false" outlineLevel="0" collapsed="false">
      <c r="A146" s="43" t="s">
        <v>349</v>
      </c>
      <c r="B146" s="58" t="s">
        <v>350</v>
      </c>
      <c r="C146" s="45" t="s">
        <v>351</v>
      </c>
      <c r="D146" s="46" t="s">
        <v>116</v>
      </c>
      <c r="E146" s="47" t="n">
        <v>30</v>
      </c>
      <c r="F146" s="48" t="n">
        <v>10.65</v>
      </c>
      <c r="G146" s="49" t="n">
        <v>14</v>
      </c>
      <c r="H146" s="50" t="n">
        <v>420</v>
      </c>
      <c r="I146" s="60"/>
      <c r="J146" s="61"/>
    </row>
    <row r="147" customFormat="false" ht="30" hidden="false" customHeight="false" outlineLevel="0" collapsed="false">
      <c r="A147" s="43" t="s">
        <v>352</v>
      </c>
      <c r="B147" s="58" t="s">
        <v>353</v>
      </c>
      <c r="C147" s="45" t="s">
        <v>354</v>
      </c>
      <c r="D147" s="46" t="s">
        <v>116</v>
      </c>
      <c r="E147" s="47" t="n">
        <v>200</v>
      </c>
      <c r="F147" s="48" t="n">
        <v>1.9</v>
      </c>
      <c r="G147" s="49" t="n">
        <v>2.49</v>
      </c>
      <c r="H147" s="50" t="n">
        <v>498</v>
      </c>
      <c r="I147" s="60"/>
      <c r="J147" s="61"/>
    </row>
    <row r="148" customFormat="false" ht="30" hidden="false" customHeight="false" outlineLevel="0" collapsed="false">
      <c r="A148" s="43" t="s">
        <v>355</v>
      </c>
      <c r="B148" s="58" t="s">
        <v>356</v>
      </c>
      <c r="C148" s="45" t="s">
        <v>357</v>
      </c>
      <c r="D148" s="46" t="s">
        <v>116</v>
      </c>
      <c r="E148" s="47" t="n">
        <v>200</v>
      </c>
      <c r="F148" s="48" t="n">
        <v>2.82</v>
      </c>
      <c r="G148" s="49" t="n">
        <v>3.7</v>
      </c>
      <c r="H148" s="50" t="n">
        <v>740</v>
      </c>
      <c r="I148" s="60"/>
      <c r="J148" s="61"/>
    </row>
    <row r="149" customFormat="false" ht="30" hidden="false" customHeight="false" outlineLevel="0" collapsed="false">
      <c r="A149" s="43" t="s">
        <v>358</v>
      </c>
      <c r="B149" s="58" t="s">
        <v>359</v>
      </c>
      <c r="C149" s="45" t="s">
        <v>360</v>
      </c>
      <c r="D149" s="46" t="s">
        <v>116</v>
      </c>
      <c r="E149" s="47" t="n">
        <v>30</v>
      </c>
      <c r="F149" s="48" t="n">
        <v>3.86</v>
      </c>
      <c r="G149" s="49" t="n">
        <v>5.07</v>
      </c>
      <c r="H149" s="50" t="n">
        <v>152.1</v>
      </c>
      <c r="I149" s="60"/>
      <c r="J149" s="61"/>
    </row>
    <row r="150" customFormat="false" ht="30" hidden="false" customHeight="false" outlineLevel="0" collapsed="false">
      <c r="A150" s="43" t="s">
        <v>361</v>
      </c>
      <c r="B150" s="58" t="s">
        <v>362</v>
      </c>
      <c r="C150" s="45" t="s">
        <v>363</v>
      </c>
      <c r="D150" s="46" t="s">
        <v>116</v>
      </c>
      <c r="E150" s="47" t="n">
        <v>30</v>
      </c>
      <c r="F150" s="48" t="n">
        <v>8.53</v>
      </c>
      <c r="G150" s="49" t="n">
        <v>11.21</v>
      </c>
      <c r="H150" s="50" t="n">
        <v>336.3</v>
      </c>
      <c r="I150" s="60"/>
      <c r="J150" s="61"/>
    </row>
    <row r="151" customFormat="false" ht="45" hidden="false" customHeight="false" outlineLevel="0" collapsed="false">
      <c r="A151" s="43" t="s">
        <v>364</v>
      </c>
      <c r="B151" s="58" t="s">
        <v>365</v>
      </c>
      <c r="C151" s="45" t="s">
        <v>366</v>
      </c>
      <c r="D151" s="46" t="s">
        <v>102</v>
      </c>
      <c r="E151" s="47" t="n">
        <v>2</v>
      </c>
      <c r="F151" s="48" t="n">
        <v>112.33</v>
      </c>
      <c r="G151" s="49" t="n">
        <v>147.69</v>
      </c>
      <c r="H151" s="50" t="n">
        <v>295.38</v>
      </c>
      <c r="I151" s="60"/>
      <c r="J151" s="61"/>
    </row>
    <row r="152" customFormat="false" ht="45" hidden="false" customHeight="false" outlineLevel="0" collapsed="false">
      <c r="A152" s="43" t="s">
        <v>367</v>
      </c>
      <c r="B152" s="44" t="s">
        <v>368</v>
      </c>
      <c r="C152" s="45" t="s">
        <v>369</v>
      </c>
      <c r="D152" s="46" t="s">
        <v>116</v>
      </c>
      <c r="E152" s="47" t="n">
        <v>18</v>
      </c>
      <c r="F152" s="48" t="n">
        <v>12.2</v>
      </c>
      <c r="G152" s="49" t="n">
        <v>16.04</v>
      </c>
      <c r="H152" s="50" t="n">
        <v>288.72</v>
      </c>
      <c r="I152" s="60"/>
      <c r="J152" s="61"/>
    </row>
    <row r="153" customFormat="false" ht="64.5" hidden="false" customHeight="true" outlineLevel="0" collapsed="false">
      <c r="A153" s="43" t="s">
        <v>370</v>
      </c>
      <c r="B153" s="44" t="s">
        <v>371</v>
      </c>
      <c r="C153" s="45" t="s">
        <v>372</v>
      </c>
      <c r="D153" s="46" t="s">
        <v>116</v>
      </c>
      <c r="E153" s="47" t="n">
        <v>18</v>
      </c>
      <c r="F153" s="48" t="n">
        <v>5.11</v>
      </c>
      <c r="G153" s="49" t="n">
        <v>6.71</v>
      </c>
      <c r="H153" s="50" t="n">
        <v>120.78</v>
      </c>
      <c r="I153" s="60"/>
      <c r="J153" s="61"/>
    </row>
    <row r="154" customFormat="false" ht="15" hidden="false" customHeight="false" outlineLevel="0" collapsed="false">
      <c r="A154" s="34" t="s">
        <v>373</v>
      </c>
      <c r="B154" s="35"/>
      <c r="C154" s="36" t="s">
        <v>374</v>
      </c>
      <c r="D154" s="37"/>
      <c r="E154" s="38"/>
      <c r="F154" s="55" t="n">
        <v>0</v>
      </c>
      <c r="G154" s="40" t="n">
        <v>0</v>
      </c>
      <c r="H154" s="41" t="n">
        <v>14086.07</v>
      </c>
      <c r="I154" s="60"/>
      <c r="J154" s="61"/>
    </row>
    <row r="155" customFormat="false" ht="34.5" hidden="false" customHeight="true" outlineLevel="0" collapsed="false">
      <c r="A155" s="43" t="s">
        <v>375</v>
      </c>
      <c r="B155" s="57" t="str">
        <f aca="false">COMPOSIÇÕES!B11</f>
        <v>CPU001</v>
      </c>
      <c r="C155" s="45" t="s">
        <v>376</v>
      </c>
      <c r="D155" s="46" t="s">
        <v>50</v>
      </c>
      <c r="E155" s="47" t="n">
        <v>20.02</v>
      </c>
      <c r="F155" s="48" t="n">
        <v>535.14</v>
      </c>
      <c r="G155" s="49" t="n">
        <v>703.6</v>
      </c>
      <c r="H155" s="50" t="n">
        <v>14086.07</v>
      </c>
      <c r="I155" s="60"/>
      <c r="J155" s="61"/>
    </row>
    <row r="156" customFormat="false" ht="15" hidden="false" customHeight="false" outlineLevel="0" collapsed="false">
      <c r="A156" s="34" t="s">
        <v>377</v>
      </c>
      <c r="B156" s="35"/>
      <c r="C156" s="36" t="s">
        <v>378</v>
      </c>
      <c r="D156" s="37"/>
      <c r="E156" s="38"/>
      <c r="F156" s="55" t="n">
        <v>0</v>
      </c>
      <c r="G156" s="40" t="n">
        <v>0</v>
      </c>
      <c r="H156" s="41" t="n">
        <v>4114.08</v>
      </c>
      <c r="I156" s="60"/>
      <c r="J156" s="61"/>
    </row>
    <row r="157" customFormat="false" ht="30" hidden="false" customHeight="false" outlineLevel="0" collapsed="false">
      <c r="A157" s="43" t="s">
        <v>379</v>
      </c>
      <c r="B157" s="58" t="n">
        <v>98689</v>
      </c>
      <c r="C157" s="45" t="s">
        <v>380</v>
      </c>
      <c r="D157" s="46" t="s">
        <v>116</v>
      </c>
      <c r="E157" s="47" t="n">
        <v>3.2</v>
      </c>
      <c r="F157" s="48" t="n">
        <v>83.66</v>
      </c>
      <c r="G157" s="49" t="n">
        <v>109.99</v>
      </c>
      <c r="H157" s="50" t="n">
        <v>351.96</v>
      </c>
      <c r="I157" s="60"/>
      <c r="J157" s="61"/>
    </row>
    <row r="158" customFormat="false" ht="45" hidden="false" customHeight="false" outlineLevel="0" collapsed="false">
      <c r="A158" s="43" t="s">
        <v>381</v>
      </c>
      <c r="B158" s="58" t="n">
        <v>101965</v>
      </c>
      <c r="C158" s="45" t="s">
        <v>382</v>
      </c>
      <c r="D158" s="46" t="s">
        <v>116</v>
      </c>
      <c r="E158" s="47" t="n">
        <v>26.66</v>
      </c>
      <c r="F158" s="48" t="n">
        <v>101.98</v>
      </c>
      <c r="G158" s="49" t="n">
        <v>134.08</v>
      </c>
      <c r="H158" s="50" t="n">
        <v>3574.57</v>
      </c>
      <c r="I158" s="60"/>
      <c r="J158" s="61"/>
    </row>
    <row r="159" customFormat="false" ht="33" hidden="false" customHeight="true" outlineLevel="0" collapsed="false">
      <c r="A159" s="43" t="s">
        <v>383</v>
      </c>
      <c r="B159" s="44" t="s">
        <v>384</v>
      </c>
      <c r="C159" s="45" t="s">
        <v>385</v>
      </c>
      <c r="D159" s="46" t="s">
        <v>50</v>
      </c>
      <c r="E159" s="47" t="n">
        <v>0.39</v>
      </c>
      <c r="F159" s="48" t="n">
        <v>365.76</v>
      </c>
      <c r="G159" s="49" t="n">
        <v>480.9</v>
      </c>
      <c r="H159" s="50" t="n">
        <v>187.55</v>
      </c>
      <c r="I159" s="60"/>
      <c r="J159" s="61"/>
    </row>
    <row r="160" customFormat="false" ht="15" hidden="false" customHeight="false" outlineLevel="0" collapsed="false">
      <c r="A160" s="34" t="s">
        <v>386</v>
      </c>
      <c r="B160" s="35"/>
      <c r="C160" s="36" t="s">
        <v>387</v>
      </c>
      <c r="D160" s="37"/>
      <c r="E160" s="38"/>
      <c r="F160" s="55" t="n">
        <v>0</v>
      </c>
      <c r="G160" s="40" t="n">
        <v>0</v>
      </c>
      <c r="H160" s="41" t="n">
        <v>12154.9</v>
      </c>
      <c r="I160" s="60"/>
      <c r="J160" s="61"/>
    </row>
    <row r="161" customFormat="false" ht="60" hidden="false" customHeight="false" outlineLevel="0" collapsed="false">
      <c r="A161" s="43" t="s">
        <v>388</v>
      </c>
      <c r="B161" s="44" t="n">
        <v>95471</v>
      </c>
      <c r="C161" s="45" t="s">
        <v>389</v>
      </c>
      <c r="D161" s="46" t="s">
        <v>102</v>
      </c>
      <c r="E161" s="47" t="n">
        <v>2</v>
      </c>
      <c r="F161" s="48" t="n">
        <v>755.17</v>
      </c>
      <c r="G161" s="49" t="n">
        <v>992.89</v>
      </c>
      <c r="H161" s="50" t="n">
        <v>1985.78</v>
      </c>
      <c r="I161" s="60"/>
      <c r="J161" s="61"/>
    </row>
    <row r="162" customFormat="false" ht="15" hidden="false" customHeight="false" outlineLevel="0" collapsed="false">
      <c r="A162" s="43" t="s">
        <v>390</v>
      </c>
      <c r="B162" s="44" t="s">
        <v>391</v>
      </c>
      <c r="C162" s="45" t="s">
        <v>392</v>
      </c>
      <c r="D162" s="46" t="s">
        <v>102</v>
      </c>
      <c r="E162" s="47" t="n">
        <v>2</v>
      </c>
      <c r="F162" s="48" t="n">
        <v>184.16</v>
      </c>
      <c r="G162" s="49" t="n">
        <v>242.13</v>
      </c>
      <c r="H162" s="50" t="n">
        <v>484.26</v>
      </c>
      <c r="I162" s="60"/>
      <c r="J162" s="61"/>
    </row>
    <row r="163" customFormat="false" ht="45" hidden="false" customHeight="false" outlineLevel="0" collapsed="false">
      <c r="A163" s="43" t="s">
        <v>393</v>
      </c>
      <c r="B163" s="44" t="s">
        <v>394</v>
      </c>
      <c r="C163" s="45" t="s">
        <v>395</v>
      </c>
      <c r="D163" s="46" t="s">
        <v>102</v>
      </c>
      <c r="E163" s="47" t="n">
        <v>2</v>
      </c>
      <c r="F163" s="48" t="n">
        <v>232.69</v>
      </c>
      <c r="G163" s="49" t="n">
        <v>305.94</v>
      </c>
      <c r="H163" s="50" t="n">
        <v>611.88</v>
      </c>
      <c r="I163" s="60"/>
      <c r="J163" s="61"/>
    </row>
    <row r="164" customFormat="false" ht="120" hidden="false" customHeight="false" outlineLevel="0" collapsed="false">
      <c r="A164" s="43" t="s">
        <v>396</v>
      </c>
      <c r="B164" s="44" t="s">
        <v>397</v>
      </c>
      <c r="C164" s="45" t="s">
        <v>398</v>
      </c>
      <c r="D164" s="46" t="s">
        <v>102</v>
      </c>
      <c r="E164" s="47" t="n">
        <v>2</v>
      </c>
      <c r="F164" s="48" t="n">
        <v>451.44</v>
      </c>
      <c r="G164" s="49" t="n">
        <v>593.55</v>
      </c>
      <c r="H164" s="50" t="n">
        <v>1187.1</v>
      </c>
      <c r="I164" s="60"/>
      <c r="J164" s="61"/>
    </row>
    <row r="165" customFormat="false" ht="30" hidden="false" customHeight="false" outlineLevel="0" collapsed="false">
      <c r="A165" s="43" t="s">
        <v>399</v>
      </c>
      <c r="B165" s="44" t="n">
        <v>86884</v>
      </c>
      <c r="C165" s="45" t="s">
        <v>400</v>
      </c>
      <c r="D165" s="46" t="s">
        <v>102</v>
      </c>
      <c r="E165" s="47" t="n">
        <v>5</v>
      </c>
      <c r="F165" s="48" t="n">
        <v>10.09</v>
      </c>
      <c r="G165" s="49" t="n">
        <v>13.26</v>
      </c>
      <c r="H165" s="50" t="n">
        <v>66.3</v>
      </c>
      <c r="I165" s="60"/>
      <c r="J165" s="61"/>
    </row>
    <row r="166" customFormat="false" ht="75" hidden="false" customHeight="false" outlineLevel="0" collapsed="false">
      <c r="A166" s="43" t="s">
        <v>401</v>
      </c>
      <c r="B166" s="44" t="n">
        <v>86919</v>
      </c>
      <c r="C166" s="45" t="s">
        <v>402</v>
      </c>
      <c r="D166" s="46" t="s">
        <v>102</v>
      </c>
      <c r="E166" s="47" t="n">
        <v>1</v>
      </c>
      <c r="F166" s="48" t="n">
        <v>894.02</v>
      </c>
      <c r="G166" s="49" t="n">
        <v>1175.45</v>
      </c>
      <c r="H166" s="50" t="n">
        <v>1175.45</v>
      </c>
      <c r="I166" s="60"/>
      <c r="J166" s="61"/>
    </row>
    <row r="167" customFormat="false" ht="105" hidden="false" customHeight="false" outlineLevel="0" collapsed="false">
      <c r="A167" s="43" t="s">
        <v>403</v>
      </c>
      <c r="B167" s="44" t="s">
        <v>404</v>
      </c>
      <c r="C167" s="45" t="s">
        <v>405</v>
      </c>
      <c r="D167" s="46" t="s">
        <v>102</v>
      </c>
      <c r="E167" s="47" t="n">
        <v>1</v>
      </c>
      <c r="F167" s="48" t="n">
        <v>895.7</v>
      </c>
      <c r="G167" s="49" t="n">
        <v>1177.66</v>
      </c>
      <c r="H167" s="50" t="n">
        <v>1177.66</v>
      </c>
      <c r="I167" s="60"/>
      <c r="J167" s="61"/>
    </row>
    <row r="168" customFormat="false" ht="30" hidden="false" customHeight="false" outlineLevel="0" collapsed="false">
      <c r="A168" s="43" t="s">
        <v>406</v>
      </c>
      <c r="B168" s="44" t="s">
        <v>407</v>
      </c>
      <c r="C168" s="45" t="s">
        <v>408</v>
      </c>
      <c r="D168" s="46" t="s">
        <v>102</v>
      </c>
      <c r="E168" s="47" t="n">
        <v>2</v>
      </c>
      <c r="F168" s="48" t="n">
        <v>804.65</v>
      </c>
      <c r="G168" s="49" t="n">
        <v>1057.95</v>
      </c>
      <c r="H168" s="50" t="n">
        <v>2115.9</v>
      </c>
      <c r="I168" s="60"/>
      <c r="J168" s="61"/>
    </row>
    <row r="169" customFormat="false" ht="30" hidden="false" customHeight="false" outlineLevel="0" collapsed="false">
      <c r="A169" s="43" t="s">
        <v>409</v>
      </c>
      <c r="B169" s="57" t="str">
        <f aca="false">COMPOSIÇÕES!B119</f>
        <v>CPU016</v>
      </c>
      <c r="C169" s="45" t="str">
        <f aca="false">COMPOSIÇÕES!C119</f>
        <v>TORNEIRA CLINICA HOSPITALAR PAREDE FIXA ALAVANCA COTOVELO</v>
      </c>
      <c r="D169" s="73" t="str">
        <f aca="false">COMPOSIÇÕES!D119</f>
        <v>UNI</v>
      </c>
      <c r="E169" s="47" t="n">
        <v>2</v>
      </c>
      <c r="F169" s="48" t="n">
        <v>236.16</v>
      </c>
      <c r="G169" s="49" t="n">
        <v>310.5</v>
      </c>
      <c r="H169" s="50" t="n">
        <v>621</v>
      </c>
      <c r="I169" s="60"/>
      <c r="J169" s="61"/>
    </row>
    <row r="170" customFormat="false" ht="45" hidden="false" customHeight="false" outlineLevel="0" collapsed="false">
      <c r="A170" s="43" t="s">
        <v>410</v>
      </c>
      <c r="B170" s="44" t="s">
        <v>411</v>
      </c>
      <c r="C170" s="45" t="s">
        <v>412</v>
      </c>
      <c r="D170" s="46" t="s">
        <v>102</v>
      </c>
      <c r="E170" s="47" t="n">
        <v>2</v>
      </c>
      <c r="F170" s="48" t="n">
        <v>151.61</v>
      </c>
      <c r="G170" s="49" t="n">
        <v>199.33</v>
      </c>
      <c r="H170" s="50" t="n">
        <v>398.66</v>
      </c>
      <c r="I170" s="60"/>
      <c r="J170" s="61"/>
    </row>
    <row r="171" customFormat="false" ht="75" hidden="false" customHeight="false" outlineLevel="0" collapsed="false">
      <c r="A171" s="43" t="s">
        <v>413</v>
      </c>
      <c r="B171" s="44" t="s">
        <v>414</v>
      </c>
      <c r="C171" s="45" t="s">
        <v>415</v>
      </c>
      <c r="D171" s="46" t="s">
        <v>102</v>
      </c>
      <c r="E171" s="47" t="n">
        <v>4</v>
      </c>
      <c r="F171" s="48" t="n">
        <v>226.84</v>
      </c>
      <c r="G171" s="49" t="n">
        <v>298.24</v>
      </c>
      <c r="H171" s="50" t="n">
        <v>1192.96</v>
      </c>
      <c r="I171" s="60"/>
      <c r="J171" s="61"/>
    </row>
    <row r="172" customFormat="false" ht="30" hidden="false" customHeight="false" outlineLevel="0" collapsed="false">
      <c r="A172" s="43" t="s">
        <v>416</v>
      </c>
      <c r="B172" s="44" t="s">
        <v>417</v>
      </c>
      <c r="C172" s="45" t="s">
        <v>418</v>
      </c>
      <c r="D172" s="46" t="s">
        <v>50</v>
      </c>
      <c r="E172" s="47" t="n">
        <v>0.96</v>
      </c>
      <c r="F172" s="48" t="n">
        <v>406.27</v>
      </c>
      <c r="G172" s="49" t="n">
        <v>534.16</v>
      </c>
      <c r="H172" s="50" t="n">
        <v>512.79</v>
      </c>
      <c r="I172" s="60"/>
      <c r="J172" s="61"/>
    </row>
    <row r="173" customFormat="false" ht="30" hidden="false" customHeight="false" outlineLevel="0" collapsed="false">
      <c r="A173" s="43" t="s">
        <v>419</v>
      </c>
      <c r="B173" s="44" t="s">
        <v>420</v>
      </c>
      <c r="C173" s="45" t="s">
        <v>421</v>
      </c>
      <c r="D173" s="46" t="s">
        <v>102</v>
      </c>
      <c r="E173" s="47" t="n">
        <v>2</v>
      </c>
      <c r="F173" s="48" t="n">
        <v>75.32</v>
      </c>
      <c r="G173" s="49" t="n">
        <v>99.03</v>
      </c>
      <c r="H173" s="50" t="n">
        <v>198.06</v>
      </c>
      <c r="I173" s="60"/>
      <c r="J173" s="61"/>
    </row>
    <row r="174" customFormat="false" ht="30" hidden="false" customHeight="false" outlineLevel="0" collapsed="false">
      <c r="A174" s="43" t="s">
        <v>422</v>
      </c>
      <c r="B174" s="44" t="s">
        <v>423</v>
      </c>
      <c r="C174" s="45" t="s">
        <v>424</v>
      </c>
      <c r="D174" s="46" t="s">
        <v>102</v>
      </c>
      <c r="E174" s="47" t="n">
        <v>2</v>
      </c>
      <c r="F174" s="48" t="n">
        <v>60.3</v>
      </c>
      <c r="G174" s="49" t="n">
        <v>79.28</v>
      </c>
      <c r="H174" s="50" t="n">
        <v>158.56</v>
      </c>
      <c r="I174" s="60"/>
      <c r="J174" s="61"/>
    </row>
    <row r="175" customFormat="false" ht="30" hidden="false" customHeight="false" outlineLevel="0" collapsed="false">
      <c r="A175" s="43" t="s">
        <v>425</v>
      </c>
      <c r="B175" s="58" t="s">
        <v>426</v>
      </c>
      <c r="C175" s="45" t="s">
        <v>427</v>
      </c>
      <c r="D175" s="46" t="s">
        <v>102</v>
      </c>
      <c r="E175" s="47" t="n">
        <v>2</v>
      </c>
      <c r="F175" s="48" t="n">
        <v>64.4</v>
      </c>
      <c r="G175" s="49" t="n">
        <v>84.67</v>
      </c>
      <c r="H175" s="50" t="n">
        <v>169.34</v>
      </c>
      <c r="I175" s="60"/>
      <c r="J175" s="61"/>
    </row>
    <row r="176" customFormat="false" ht="30" hidden="false" customHeight="false" outlineLevel="0" collapsed="false">
      <c r="A176" s="43" t="s">
        <v>428</v>
      </c>
      <c r="B176" s="58" t="n">
        <v>95544</v>
      </c>
      <c r="C176" s="45" t="s">
        <v>429</v>
      </c>
      <c r="D176" s="46" t="s">
        <v>102</v>
      </c>
      <c r="E176" s="47" t="n">
        <v>2</v>
      </c>
      <c r="F176" s="48" t="n">
        <v>37.73</v>
      </c>
      <c r="G176" s="49" t="n">
        <v>49.6</v>
      </c>
      <c r="H176" s="50" t="n">
        <v>99.2</v>
      </c>
      <c r="I176" s="60"/>
      <c r="J176" s="61"/>
    </row>
    <row r="177" customFormat="false" ht="15" hidden="false" customHeight="false" outlineLevel="0" collapsed="false">
      <c r="A177" s="34" t="s">
        <v>430</v>
      </c>
      <c r="B177" s="35"/>
      <c r="C177" s="36" t="s">
        <v>431</v>
      </c>
      <c r="D177" s="37"/>
      <c r="E177" s="38"/>
      <c r="F177" s="55" t="n">
        <v>0</v>
      </c>
      <c r="G177" s="40" t="n">
        <v>0</v>
      </c>
      <c r="H177" s="41" t="n">
        <v>10077.16</v>
      </c>
      <c r="I177" s="60"/>
      <c r="J177" s="61"/>
    </row>
    <row r="178" customFormat="false" ht="60" hidden="false" customHeight="false" outlineLevel="0" collapsed="false">
      <c r="A178" s="43" t="s">
        <v>432</v>
      </c>
      <c r="B178" s="57" t="str">
        <f aca="false">COMPOSIÇÕES!B62</f>
        <v>CPU007</v>
      </c>
      <c r="C178" s="59" t="str">
        <f aca="false">COMPOSIÇÕES!C62</f>
        <v>GAVETEIRO EM MDF E=15MM REVESTIDO EM LAMINADO MELAMÍNICO BRANCO, SOB BANCADA, C/4 GAVETAS, 45X70X50CM (COMPRIMENTO X ALTURA X PROFUNDIDADE), CONFORME PROJETO</v>
      </c>
      <c r="D178" s="46" t="s">
        <v>102</v>
      </c>
      <c r="E178" s="47" t="n">
        <v>2</v>
      </c>
      <c r="F178" s="48" t="n">
        <v>1171.76</v>
      </c>
      <c r="G178" s="49" t="n">
        <v>1540.63</v>
      </c>
      <c r="H178" s="50" t="n">
        <v>3081.26</v>
      </c>
      <c r="I178" s="60"/>
      <c r="J178" s="61"/>
    </row>
    <row r="179" customFormat="false" ht="60" hidden="false" customHeight="false" outlineLevel="0" collapsed="false">
      <c r="A179" s="43" t="s">
        <v>433</v>
      </c>
      <c r="B179" s="57" t="str">
        <f aca="false">COMPOSIÇÕES!B109</f>
        <v>CPU015</v>
      </c>
      <c r="C179" s="59" t="str">
        <f aca="false">COMPOSIÇÕES!C109</f>
        <v>ARMÁRIO  EM MDF E=15MM REVESTIDO EM LAMINADO MELAMÍNICO BRANCO, SUSPENSO, C/ DUAS PORTAS, 96X60X30 (LARGURA X ALTURA X PROFUNDIDADE), CONFORME PROJETO.</v>
      </c>
      <c r="D179" s="46" t="s">
        <v>102</v>
      </c>
      <c r="E179" s="47" t="n">
        <v>1</v>
      </c>
      <c r="F179" s="48" t="n">
        <v>1500.89</v>
      </c>
      <c r="G179" s="49" t="n">
        <v>1973.37</v>
      </c>
      <c r="H179" s="50" t="n">
        <v>1973.37</v>
      </c>
      <c r="I179" s="60"/>
      <c r="J179" s="61"/>
    </row>
    <row r="180" customFormat="false" ht="75" hidden="false" customHeight="false" outlineLevel="0" collapsed="false">
      <c r="A180" s="43" t="s">
        <v>434</v>
      </c>
      <c r="B180" s="57" t="str">
        <f aca="false">COMPOSIÇÕES!B72</f>
        <v>CPU008</v>
      </c>
      <c r="C180" s="45" t="s">
        <v>435</v>
      </c>
      <c r="D180" s="46" t="s">
        <v>102</v>
      </c>
      <c r="E180" s="47" t="n">
        <v>1</v>
      </c>
      <c r="F180" s="48" t="n">
        <v>3820</v>
      </c>
      <c r="G180" s="49" t="n">
        <v>5022.53</v>
      </c>
      <c r="H180" s="50" t="n">
        <v>5022.53</v>
      </c>
      <c r="I180" s="60"/>
      <c r="J180" s="61"/>
    </row>
    <row r="181" customFormat="false" ht="15" hidden="false" customHeight="false" outlineLevel="0" collapsed="false">
      <c r="A181" s="34" t="s">
        <v>436</v>
      </c>
      <c r="B181" s="35"/>
      <c r="C181" s="36" t="s">
        <v>437</v>
      </c>
      <c r="D181" s="37"/>
      <c r="E181" s="38"/>
      <c r="F181" s="55" t="n">
        <v>0</v>
      </c>
      <c r="G181" s="40" t="n">
        <v>0</v>
      </c>
      <c r="H181" s="41" t="n">
        <v>602.93</v>
      </c>
      <c r="I181" s="60"/>
      <c r="J181" s="61"/>
    </row>
    <row r="182" customFormat="false" ht="45" hidden="false" customHeight="false" outlineLevel="0" collapsed="false">
      <c r="A182" s="43" t="s">
        <v>438</v>
      </c>
      <c r="B182" s="44" t="s">
        <v>439</v>
      </c>
      <c r="C182" s="45" t="s">
        <v>440</v>
      </c>
      <c r="D182" s="46" t="s">
        <v>102</v>
      </c>
      <c r="E182" s="47" t="n">
        <v>2</v>
      </c>
      <c r="F182" s="48" t="n">
        <v>19.01</v>
      </c>
      <c r="G182" s="49" t="n">
        <v>24.99</v>
      </c>
      <c r="H182" s="50" t="n">
        <v>49.98</v>
      </c>
      <c r="I182" s="60"/>
      <c r="J182" s="61"/>
    </row>
    <row r="183" customFormat="false" ht="45" hidden="false" customHeight="false" outlineLevel="0" collapsed="false">
      <c r="A183" s="43" t="s">
        <v>441</v>
      </c>
      <c r="B183" s="44" t="s">
        <v>442</v>
      </c>
      <c r="C183" s="45" t="s">
        <v>443</v>
      </c>
      <c r="D183" s="46" t="s">
        <v>102</v>
      </c>
      <c r="E183" s="47" t="n">
        <v>2</v>
      </c>
      <c r="F183" s="48" t="n">
        <v>19.01</v>
      </c>
      <c r="G183" s="49" t="n">
        <v>24.99</v>
      </c>
      <c r="H183" s="50" t="n">
        <v>49.98</v>
      </c>
      <c r="I183" s="60"/>
      <c r="J183" s="61"/>
    </row>
    <row r="184" customFormat="false" ht="45" hidden="false" customHeight="false" outlineLevel="0" collapsed="false">
      <c r="A184" s="43" t="s">
        <v>444</v>
      </c>
      <c r="B184" s="44" t="s">
        <v>445</v>
      </c>
      <c r="C184" s="45" t="s">
        <v>446</v>
      </c>
      <c r="D184" s="46" t="s">
        <v>102</v>
      </c>
      <c r="E184" s="47" t="n">
        <v>1</v>
      </c>
      <c r="F184" s="48" t="n">
        <v>19.01</v>
      </c>
      <c r="G184" s="49" t="n">
        <v>24.99</v>
      </c>
      <c r="H184" s="50" t="n">
        <v>24.99</v>
      </c>
      <c r="I184" s="60"/>
      <c r="J184" s="61"/>
    </row>
    <row r="185" customFormat="false" ht="18" hidden="false" customHeight="true" outlineLevel="0" collapsed="false">
      <c r="A185" s="43" t="s">
        <v>447</v>
      </c>
      <c r="B185" s="44" t="s">
        <v>448</v>
      </c>
      <c r="C185" s="45" t="s">
        <v>449</v>
      </c>
      <c r="D185" s="46" t="s">
        <v>102</v>
      </c>
      <c r="E185" s="47" t="n">
        <v>2</v>
      </c>
      <c r="F185" s="48" t="n">
        <v>7.11</v>
      </c>
      <c r="G185" s="49" t="n">
        <v>9.34</v>
      </c>
      <c r="H185" s="50" t="n">
        <v>18.68</v>
      </c>
      <c r="I185" s="60"/>
      <c r="J185" s="61"/>
    </row>
    <row r="186" customFormat="false" ht="15" hidden="false" customHeight="false" outlineLevel="0" collapsed="false">
      <c r="A186" s="43" t="s">
        <v>450</v>
      </c>
      <c r="B186" s="44" t="s">
        <v>451</v>
      </c>
      <c r="C186" s="45" t="s">
        <v>452</v>
      </c>
      <c r="D186" s="46" t="s">
        <v>102</v>
      </c>
      <c r="E186" s="47" t="n">
        <v>2</v>
      </c>
      <c r="F186" s="48" t="n">
        <v>131.11</v>
      </c>
      <c r="G186" s="49" t="n">
        <v>172.38</v>
      </c>
      <c r="H186" s="50" t="n">
        <v>344.76</v>
      </c>
      <c r="I186" s="60"/>
      <c r="J186" s="61"/>
    </row>
    <row r="187" customFormat="false" ht="45" hidden="false" customHeight="false" outlineLevel="0" collapsed="false">
      <c r="A187" s="43" t="s">
        <v>453</v>
      </c>
      <c r="B187" s="44" t="s">
        <v>454</v>
      </c>
      <c r="C187" s="45" t="s">
        <v>455</v>
      </c>
      <c r="D187" s="46" t="s">
        <v>102</v>
      </c>
      <c r="E187" s="47" t="n">
        <v>3</v>
      </c>
      <c r="F187" s="48" t="n">
        <v>29.04</v>
      </c>
      <c r="G187" s="49" t="n">
        <v>38.18</v>
      </c>
      <c r="H187" s="50" t="n">
        <v>114.54</v>
      </c>
      <c r="I187" s="60"/>
      <c r="J187" s="61"/>
    </row>
    <row r="188" customFormat="false" ht="15" hidden="false" customHeight="false" outlineLevel="0" collapsed="false">
      <c r="A188" s="34" t="s">
        <v>456</v>
      </c>
      <c r="B188" s="35"/>
      <c r="C188" s="36" t="s">
        <v>457</v>
      </c>
      <c r="D188" s="37"/>
      <c r="E188" s="38"/>
      <c r="F188" s="55" t="n">
        <v>0</v>
      </c>
      <c r="G188" s="40" t="n">
        <v>0</v>
      </c>
      <c r="H188" s="41" t="n">
        <v>1903.11</v>
      </c>
      <c r="I188" s="60"/>
      <c r="J188" s="61"/>
    </row>
    <row r="189" customFormat="false" ht="45" hidden="false" customHeight="false" outlineLevel="0" collapsed="false">
      <c r="A189" s="43" t="s">
        <v>458</v>
      </c>
      <c r="B189" s="57" t="str">
        <f aca="false">COMPOSIÇÕES!B100</f>
        <v>CPU013</v>
      </c>
      <c r="C189" s="45" t="s">
        <v>459</v>
      </c>
      <c r="D189" s="46" t="s">
        <v>71</v>
      </c>
      <c r="E189" s="47" t="n">
        <v>5</v>
      </c>
      <c r="F189" s="48" t="n">
        <v>32.08</v>
      </c>
      <c r="G189" s="49" t="n">
        <v>42.17</v>
      </c>
      <c r="H189" s="50" t="n">
        <v>210.85</v>
      </c>
      <c r="I189" s="60"/>
      <c r="J189" s="61"/>
    </row>
    <row r="190" customFormat="false" ht="15" hidden="false" customHeight="false" outlineLevel="0" collapsed="false">
      <c r="A190" s="43" t="s">
        <v>460</v>
      </c>
      <c r="B190" s="44" t="s">
        <v>461</v>
      </c>
      <c r="C190" s="45" t="s">
        <v>462</v>
      </c>
      <c r="D190" s="46" t="s">
        <v>50</v>
      </c>
      <c r="E190" s="47" t="n">
        <v>199.09</v>
      </c>
      <c r="F190" s="48" t="n">
        <v>6.47</v>
      </c>
      <c r="G190" s="49" t="n">
        <v>8.5</v>
      </c>
      <c r="H190" s="50" t="n">
        <v>1692.26</v>
      </c>
      <c r="I190" s="60"/>
      <c r="J190" s="61"/>
    </row>
    <row r="191" customFormat="false" ht="15" hidden="false" customHeight="false" outlineLevel="0" collapsed="false">
      <c r="A191" s="34" t="s">
        <v>463</v>
      </c>
      <c r="B191" s="35"/>
      <c r="C191" s="36" t="s">
        <v>464</v>
      </c>
      <c r="D191" s="37"/>
      <c r="E191" s="38" t="n">
        <v>0</v>
      </c>
      <c r="F191" s="55" t="n">
        <v>0</v>
      </c>
      <c r="G191" s="40" t="n">
        <v>0</v>
      </c>
      <c r="H191" s="41" t="n">
        <v>86812.15</v>
      </c>
      <c r="I191" s="60"/>
      <c r="J191" s="61"/>
    </row>
    <row r="192" customFormat="false" ht="15" hidden="false" customHeight="false" outlineLevel="0" collapsed="false">
      <c r="A192" s="43" t="s">
        <v>465</v>
      </c>
      <c r="B192" s="57" t="str">
        <f aca="false">COMPOSIÇÕES!B96</f>
        <v>CPU012</v>
      </c>
      <c r="C192" s="45" t="s">
        <v>464</v>
      </c>
      <c r="D192" s="46" t="s">
        <v>37</v>
      </c>
      <c r="E192" s="47" t="n">
        <v>5</v>
      </c>
      <c r="F192" s="48" t="n">
        <v>13205.38</v>
      </c>
      <c r="G192" s="49" t="n">
        <v>17362.43</v>
      </c>
      <c r="H192" s="50" t="n">
        <v>86812.15</v>
      </c>
      <c r="I192" s="60"/>
      <c r="J192" s="61"/>
    </row>
    <row r="193" customFormat="false" ht="20.25" hidden="false" customHeight="true" outlineLevel="0" collapsed="false">
      <c r="A193" s="75" t="s">
        <v>466</v>
      </c>
      <c r="B193" s="75"/>
      <c r="C193" s="75"/>
      <c r="D193" s="75"/>
      <c r="E193" s="75"/>
      <c r="F193" s="75"/>
      <c r="G193" s="75"/>
      <c r="H193" s="76" t="n">
        <f aca="false">SUM(H13:H192)/2</f>
        <v>428785.36</v>
      </c>
    </row>
    <row r="194" customFormat="false" ht="14.1" hidden="false" customHeight="true" outlineLevel="0" collapsed="false">
      <c r="A194" s="77"/>
      <c r="B194" s="78"/>
      <c r="C194" s="78"/>
      <c r="D194" s="79"/>
      <c r="E194" s="79"/>
      <c r="F194" s="79"/>
      <c r="G194" s="79"/>
      <c r="H194" s="80"/>
    </row>
    <row r="195" customFormat="false" ht="14.1" hidden="false" customHeight="true" outlineLevel="0" collapsed="false">
      <c r="A195" s="77"/>
      <c r="B195" s="78"/>
      <c r="C195" s="78"/>
      <c r="D195" s="79"/>
      <c r="E195" s="79"/>
      <c r="F195" s="79"/>
      <c r="G195" s="79"/>
      <c r="H195" s="80"/>
    </row>
    <row r="196" customFormat="false" ht="14.25" hidden="false" customHeight="true" outlineLevel="0" collapsed="false">
      <c r="A196" s="81"/>
      <c r="B196" s="82"/>
      <c r="C196" s="82"/>
      <c r="D196" s="83"/>
      <c r="E196" s="83"/>
      <c r="F196" s="84"/>
      <c r="G196" s="83"/>
      <c r="H196" s="85"/>
    </row>
    <row r="197" customFormat="false" ht="12.75" hidden="false" customHeight="false" outlineLevel="0" collapsed="false">
      <c r="A197" s="81"/>
      <c r="B197" s="82"/>
      <c r="C197" s="82"/>
      <c r="D197" s="83"/>
      <c r="E197" s="83"/>
      <c r="F197" s="84"/>
      <c r="G197" s="83"/>
      <c r="H197" s="85"/>
    </row>
    <row r="198" customFormat="false" ht="12.75" hidden="false" customHeight="true" outlineLevel="0" collapsed="false">
      <c r="A198" s="81"/>
      <c r="B198" s="82"/>
      <c r="C198" s="82"/>
      <c r="D198" s="83"/>
      <c r="E198" s="83"/>
      <c r="F198" s="84"/>
      <c r="G198" s="83"/>
      <c r="H198" s="85"/>
    </row>
    <row r="199" customFormat="false" ht="12.75" hidden="false" customHeight="true" outlineLevel="0" collapsed="false">
      <c r="A199" s="86"/>
      <c r="B199" s="86"/>
      <c r="C199" s="86"/>
      <c r="D199" s="86"/>
      <c r="E199" s="86"/>
      <c r="F199" s="86"/>
      <c r="G199" s="86"/>
      <c r="H199" s="86"/>
    </row>
    <row r="200" customFormat="false" ht="12.75" hidden="false" customHeight="true" outlineLevel="0" collapsed="false">
      <c r="A200" s="87"/>
      <c r="B200" s="88"/>
      <c r="C200" s="88" t="s">
        <v>467</v>
      </c>
      <c r="D200" s="89"/>
      <c r="E200" s="89"/>
      <c r="F200" s="89"/>
      <c r="G200" s="89"/>
      <c r="H200" s="90"/>
    </row>
    <row r="201" customFormat="false" ht="12.75" hidden="false" customHeight="true" outlineLevel="0" collapsed="false">
      <c r="A201" s="87"/>
      <c r="B201" s="88"/>
      <c r="C201" s="88"/>
      <c r="D201" s="88"/>
      <c r="E201" s="88"/>
      <c r="F201" s="91"/>
      <c r="G201" s="88"/>
      <c r="H201" s="92"/>
    </row>
    <row r="202" customFormat="false" ht="15" hidden="false" customHeight="false" outlineLevel="0" collapsed="false">
      <c r="A202" s="93"/>
      <c r="B202" s="93"/>
      <c r="C202" s="93"/>
      <c r="D202" s="93"/>
      <c r="E202" s="93"/>
      <c r="F202" s="93"/>
      <c r="G202" s="93"/>
      <c r="H202" s="93"/>
    </row>
    <row r="205" customFormat="false" ht="14.25" hidden="false" customHeight="false" outlineLevel="0" collapsed="false">
      <c r="C205" s="94"/>
      <c r="D205" s="94"/>
      <c r="E205" s="94"/>
      <c r="F205" s="94"/>
      <c r="G205" s="94"/>
      <c r="H205" s="94"/>
    </row>
    <row r="206" customFormat="false" ht="14.25" hidden="false" customHeight="false" outlineLevel="0" collapsed="false">
      <c r="C206" s="95"/>
      <c r="D206" s="96"/>
      <c r="E206" s="96"/>
      <c r="F206" s="97"/>
      <c r="G206" s="96"/>
      <c r="H206" s="96"/>
    </row>
    <row r="207" customFormat="false" ht="14.25" hidden="false" customHeight="false" outlineLevel="0" collapsed="false">
      <c r="C207" s="94"/>
      <c r="D207" s="94"/>
      <c r="E207" s="94"/>
      <c r="F207" s="94"/>
      <c r="G207" s="94"/>
      <c r="H207" s="94"/>
    </row>
  </sheetData>
  <mergeCells count="19">
    <mergeCell ref="A2:H2"/>
    <mergeCell ref="A3:H3"/>
    <mergeCell ref="A5:H5"/>
    <mergeCell ref="A6:E6"/>
    <mergeCell ref="F6:H6"/>
    <mergeCell ref="A7:D7"/>
    <mergeCell ref="E7:H7"/>
    <mergeCell ref="A8:D8"/>
    <mergeCell ref="E8:F9"/>
    <mergeCell ref="G8:H8"/>
    <mergeCell ref="A9:D9"/>
    <mergeCell ref="A10:H10"/>
    <mergeCell ref="B12:H12"/>
    <mergeCell ref="A193:G193"/>
    <mergeCell ref="A199:H199"/>
    <mergeCell ref="D200:G200"/>
    <mergeCell ref="A202:H202"/>
    <mergeCell ref="C205:H205"/>
    <mergeCell ref="C207:H207"/>
  </mergeCells>
  <printOptions headings="false" gridLines="false" gridLinesSet="true" horizontalCentered="true" verticalCentered="false"/>
  <pageMargins left="0.196527777777778" right="0.196527777777778" top="0.590277777777778" bottom="0.590277777777778" header="0.511805555555555" footer="0.196527777777778"/>
  <pageSetup paperSize="9" scale="70" firstPageNumber="0" fitToWidth="1" fitToHeight="1" pageOrder="downThenOver" orientation="portrait" blackAndWhite="false" draft="false" cellComments="none" useFirstPageNumber="false" horizontalDpi="300" verticalDpi="300" copies="1"/>
  <headerFooter differentFirst="false" differentOddEven="false">
    <oddHeader/>
    <oddFooter>&amp;CPágina &amp;P de &amp;N</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Q63"/>
  <sheetViews>
    <sheetView showFormulas="false" showGridLines="true" showRowColHeaders="true" showZeros="false" rightToLeft="false" tabSelected="false" showOutlineSymbols="true" defaultGridColor="true" view="pageBreakPreview" topLeftCell="A1" colorId="64" zoomScale="100" zoomScaleNormal="100" zoomScalePageLayoutView="100" workbookViewId="0">
      <pane xSplit="4" ySplit="4" topLeftCell="E8" activePane="bottomRight" state="frozen"/>
      <selection pane="topLeft" activeCell="A1" activeCellId="0" sqref="A1"/>
      <selection pane="topRight" activeCell="E1" activeCellId="0" sqref="E1"/>
      <selection pane="bottomLeft" activeCell="A8" activeCellId="0" sqref="A8"/>
      <selection pane="bottomRight" activeCell="A3" activeCellId="0" sqref="A3"/>
    </sheetView>
  </sheetViews>
  <sheetFormatPr defaultColWidth="8.6875" defaultRowHeight="15" zeroHeight="false" outlineLevelRow="0" outlineLevelCol="0"/>
  <cols>
    <col collapsed="false" customWidth="true" hidden="false" outlineLevel="0" max="1" min="1" style="98" width="9.14"/>
    <col collapsed="false" customWidth="true" hidden="false" outlineLevel="0" max="2" min="2" style="98" width="34.58"/>
    <col collapsed="false" customWidth="true" hidden="false" outlineLevel="0" max="3" min="3" style="98" width="12.71"/>
    <col collapsed="false" customWidth="true" hidden="false" outlineLevel="0" max="4" min="4" style="98" width="13.43"/>
    <col collapsed="false" customWidth="true" hidden="false" outlineLevel="0" max="9" min="5" style="98" width="11.71"/>
    <col collapsed="false" customWidth="true" hidden="true" outlineLevel="0" max="14" min="10" style="98" width="11.71"/>
    <col collapsed="false" customWidth="true" hidden="false" outlineLevel="0" max="15" min="15" style="98" width="9.14"/>
    <col collapsed="false" customWidth="true" hidden="false" outlineLevel="0" max="16" min="16" style="98" width="10.85"/>
    <col collapsed="false" customWidth="true" hidden="false" outlineLevel="0" max="255" min="17" style="98" width="9.14"/>
  </cols>
  <sheetData>
    <row r="1" customFormat="false" ht="23.25" hidden="false" customHeight="false" outlineLevel="0" collapsed="false">
      <c r="A1" s="99" t="s">
        <v>468</v>
      </c>
      <c r="B1" s="99"/>
      <c r="C1" s="99"/>
      <c r="D1" s="99"/>
      <c r="E1" s="99"/>
      <c r="F1" s="99"/>
      <c r="G1" s="99"/>
      <c r="H1" s="99"/>
      <c r="I1" s="99"/>
      <c r="J1" s="100"/>
      <c r="K1" s="100"/>
      <c r="L1" s="100"/>
      <c r="M1" s="100"/>
      <c r="N1" s="101"/>
    </row>
    <row r="2" customFormat="false" ht="15" hidden="false" customHeight="true" outlineLevel="0" collapsed="false">
      <c r="A2" s="102" t="str">
        <f aca="false">'ORÇAMENTARIA GERAL'!A6:E6</f>
        <v>OBRA: REFORMA DO CEO - CENTRO DE ESPECIALIDADES ODONTOLÓGICAS</v>
      </c>
      <c r="B2" s="102"/>
      <c r="C2" s="102"/>
      <c r="D2" s="102"/>
      <c r="E2" s="102"/>
      <c r="F2" s="102"/>
      <c r="G2" s="102"/>
      <c r="H2" s="102"/>
      <c r="I2" s="102"/>
      <c r="J2" s="103"/>
      <c r="K2" s="103"/>
      <c r="L2" s="103"/>
      <c r="M2" s="103"/>
      <c r="N2" s="104"/>
    </row>
    <row r="3" customFormat="false" ht="21" hidden="false" customHeight="true" outlineLevel="0" collapsed="false">
      <c r="A3" s="105" t="str">
        <f aca="false">'ORÇAMENTARIA GERAL'!A5:H5</f>
        <v>CONTRATANTE: PREFEITURA MUNICIPAL DE LAGOA SANTA</v>
      </c>
      <c r="B3" s="105"/>
      <c r="C3" s="105"/>
      <c r="D3" s="105"/>
      <c r="E3" s="105"/>
      <c r="F3" s="105"/>
      <c r="G3" s="105"/>
      <c r="H3" s="105"/>
      <c r="I3" s="105"/>
      <c r="J3" s="103"/>
      <c r="K3" s="103"/>
      <c r="L3" s="103"/>
      <c r="M3" s="103"/>
      <c r="N3" s="104"/>
    </row>
    <row r="4" customFormat="false" ht="25.5" hidden="false" customHeight="false" outlineLevel="0" collapsed="false">
      <c r="A4" s="106" t="s">
        <v>9</v>
      </c>
      <c r="B4" s="107" t="s">
        <v>469</v>
      </c>
      <c r="C4" s="108" t="s">
        <v>470</v>
      </c>
      <c r="D4" s="109" t="s">
        <v>471</v>
      </c>
      <c r="E4" s="107" t="s">
        <v>472</v>
      </c>
      <c r="F4" s="107" t="s">
        <v>473</v>
      </c>
      <c r="G4" s="107" t="s">
        <v>474</v>
      </c>
      <c r="H4" s="107" t="s">
        <v>475</v>
      </c>
      <c r="I4" s="110" t="s">
        <v>476</v>
      </c>
      <c r="J4" s="111" t="s">
        <v>477</v>
      </c>
      <c r="K4" s="107" t="s">
        <v>478</v>
      </c>
      <c r="L4" s="107" t="s">
        <v>479</v>
      </c>
      <c r="M4" s="107" t="s">
        <v>480</v>
      </c>
      <c r="N4" s="110" t="s">
        <v>481</v>
      </c>
    </row>
    <row r="5" customFormat="false" ht="15" hidden="false" customHeight="true" outlineLevel="0" collapsed="false">
      <c r="A5" s="112" t="s">
        <v>482</v>
      </c>
      <c r="B5" s="113" t="str">
        <f aca="false">'ORÇAMENTARIA GERAL'!C13</f>
        <v>SERVIÇOS PRELIMINARES</v>
      </c>
      <c r="C5" s="114" t="n">
        <f aca="false">C6/$C$46</f>
        <v>0.0754541852828184</v>
      </c>
      <c r="D5" s="115" t="n">
        <f aca="false">SUM(E5:N5)</f>
        <v>1</v>
      </c>
      <c r="E5" s="116" t="n">
        <v>0.4</v>
      </c>
      <c r="F5" s="117" t="n">
        <v>0.15</v>
      </c>
      <c r="G5" s="117" t="n">
        <v>0.15</v>
      </c>
      <c r="H5" s="117" t="n">
        <v>0.15</v>
      </c>
      <c r="I5" s="118" t="n">
        <v>0.15</v>
      </c>
      <c r="J5" s="119"/>
      <c r="K5" s="117"/>
      <c r="L5" s="117"/>
      <c r="M5" s="117"/>
      <c r="N5" s="118"/>
    </row>
    <row r="6" customFormat="false" ht="15" hidden="false" customHeight="false" outlineLevel="0" collapsed="false">
      <c r="A6" s="112"/>
      <c r="B6" s="113"/>
      <c r="C6" s="120" t="n">
        <f aca="false">'ORÇAMENTARIA GERAL'!H13</f>
        <v>32353.65</v>
      </c>
      <c r="D6" s="121" t="n">
        <f aca="false">SUM(E6:N6)</f>
        <v>32353.65</v>
      </c>
      <c r="E6" s="121" t="n">
        <f aca="false">E5*$C6</f>
        <v>12941.46</v>
      </c>
      <c r="F6" s="121" t="n">
        <f aca="false">F5*$C6</f>
        <v>4853.0475</v>
      </c>
      <c r="G6" s="121" t="n">
        <f aca="false">G5*$C6</f>
        <v>4853.0475</v>
      </c>
      <c r="H6" s="121" t="n">
        <f aca="false">H5*$C6</f>
        <v>4853.0475</v>
      </c>
      <c r="I6" s="122" t="n">
        <f aca="false">I5*$C6</f>
        <v>4853.0475</v>
      </c>
      <c r="J6" s="123" t="n">
        <f aca="false">J5*$C6</f>
        <v>0</v>
      </c>
      <c r="K6" s="121" t="n">
        <f aca="false">K5*$C6</f>
        <v>0</v>
      </c>
      <c r="L6" s="121" t="n">
        <f aca="false">L5*$C6</f>
        <v>0</v>
      </c>
      <c r="M6" s="121" t="n">
        <f aca="false">M5*$C6</f>
        <v>0</v>
      </c>
      <c r="N6" s="122" t="n">
        <f aca="false">N5*$C6</f>
        <v>0</v>
      </c>
      <c r="P6" s="124"/>
    </row>
    <row r="7" customFormat="false" ht="15" hidden="false" customHeight="true" outlineLevel="0" collapsed="false">
      <c r="A7" s="112" t="s">
        <v>483</v>
      </c>
      <c r="B7" s="113" t="str">
        <f aca="false">'ORÇAMENTARIA GERAL'!C24</f>
        <v>PROJETOS</v>
      </c>
      <c r="C7" s="114" t="n">
        <f aca="false">C8/$C$46</f>
        <v>0.0598512271967495</v>
      </c>
      <c r="D7" s="115" t="n">
        <f aca="false">SUM(E7:N7)</f>
        <v>1</v>
      </c>
      <c r="E7" s="116" t="n">
        <v>1</v>
      </c>
      <c r="F7" s="117"/>
      <c r="G7" s="117"/>
      <c r="H7" s="117"/>
      <c r="I7" s="118"/>
      <c r="J7" s="119"/>
      <c r="K7" s="117"/>
      <c r="L7" s="117"/>
      <c r="M7" s="117"/>
      <c r="N7" s="118"/>
      <c r="P7" s="124"/>
      <c r="Q7" s="125"/>
    </row>
    <row r="8" customFormat="false" ht="15" hidden="false" customHeight="false" outlineLevel="0" collapsed="false">
      <c r="A8" s="112"/>
      <c r="B8" s="113"/>
      <c r="C8" s="120" t="n">
        <f aca="false">'ORÇAMENTARIA GERAL'!H24</f>
        <v>25663.33</v>
      </c>
      <c r="D8" s="121" t="n">
        <f aca="false">SUM(E8:N8)</f>
        <v>25663.33</v>
      </c>
      <c r="E8" s="121" t="n">
        <f aca="false">E7*$C8</f>
        <v>25663.33</v>
      </c>
      <c r="F8" s="121" t="n">
        <f aca="false">F7*$C8</f>
        <v>0</v>
      </c>
      <c r="G8" s="121"/>
      <c r="H8" s="121"/>
      <c r="I8" s="122"/>
      <c r="J8" s="123" t="n">
        <f aca="false">J7*$C8</f>
        <v>0</v>
      </c>
      <c r="K8" s="121" t="n">
        <f aca="false">K7*$C8</f>
        <v>0</v>
      </c>
      <c r="L8" s="121"/>
      <c r="M8" s="121"/>
      <c r="N8" s="122"/>
      <c r="P8" s="124"/>
    </row>
    <row r="9" customFormat="false" ht="15" hidden="false" customHeight="true" outlineLevel="0" collapsed="false">
      <c r="A9" s="112" t="s">
        <v>484</v>
      </c>
      <c r="B9" s="113" t="str">
        <f aca="false">'ORÇAMENTARIA GERAL'!C30</f>
        <v>DEMOLIÇÕES E REMOÇÕES</v>
      </c>
      <c r="C9" s="114" t="n">
        <f aca="false">C10/$C$46</f>
        <v>0.0326658540767343</v>
      </c>
      <c r="D9" s="115" t="n">
        <f aca="false">SUM(E9:N9)</f>
        <v>1</v>
      </c>
      <c r="E9" s="116" t="n">
        <v>1</v>
      </c>
      <c r="F9" s="117"/>
      <c r="G9" s="117"/>
      <c r="H9" s="117"/>
      <c r="I9" s="118"/>
      <c r="J9" s="119"/>
      <c r="K9" s="117"/>
      <c r="L9" s="117"/>
      <c r="M9" s="117"/>
      <c r="N9" s="118"/>
      <c r="P9" s="124"/>
    </row>
    <row r="10" customFormat="false" ht="15" hidden="false" customHeight="false" outlineLevel="0" collapsed="false">
      <c r="A10" s="112"/>
      <c r="B10" s="113"/>
      <c r="C10" s="120" t="n">
        <f aca="false">'ORÇAMENTARIA GERAL'!H30</f>
        <v>14006.64</v>
      </c>
      <c r="D10" s="121" t="n">
        <f aca="false">SUM(E10:N10)</f>
        <v>14006.64</v>
      </c>
      <c r="E10" s="121" t="n">
        <f aca="false">E9*$C10</f>
        <v>14006.64</v>
      </c>
      <c r="F10" s="121" t="n">
        <f aca="false">F9*$C10</f>
        <v>0</v>
      </c>
      <c r="G10" s="121" t="n">
        <f aca="false">G9*$C10</f>
        <v>0</v>
      </c>
      <c r="H10" s="121" t="n">
        <f aca="false">H9*$C10</f>
        <v>0</v>
      </c>
      <c r="I10" s="122" t="n">
        <f aca="false">I9*$C10</f>
        <v>0</v>
      </c>
      <c r="J10" s="123" t="n">
        <f aca="false">J9*$C10</f>
        <v>0</v>
      </c>
      <c r="K10" s="121" t="n">
        <f aca="false">K9*$C10</f>
        <v>0</v>
      </c>
      <c r="L10" s="121" t="n">
        <f aca="false">L9*$C10</f>
        <v>0</v>
      </c>
      <c r="M10" s="121" t="n">
        <f aca="false">M9*$C10</f>
        <v>0</v>
      </c>
      <c r="N10" s="122" t="n">
        <f aca="false">N9*$C10</f>
        <v>0</v>
      </c>
      <c r="P10" s="124"/>
    </row>
    <row r="11" customFormat="false" ht="15" hidden="false" customHeight="true" outlineLevel="0" collapsed="false">
      <c r="A11" s="112" t="s">
        <v>485</v>
      </c>
      <c r="B11" s="113" t="str">
        <f aca="false">'ORÇAMENTARIA GERAL'!C46</f>
        <v>FUNDAÇÕES</v>
      </c>
      <c r="C11" s="114" t="n">
        <f aca="false">C12/$C$46</f>
        <v>0.0166438751546928</v>
      </c>
      <c r="D11" s="115" t="n">
        <f aca="false">SUM(E11:N11)</f>
        <v>1</v>
      </c>
      <c r="E11" s="116" t="n">
        <v>0</v>
      </c>
      <c r="F11" s="117" t="n">
        <v>1</v>
      </c>
      <c r="G11" s="117" t="n">
        <v>0</v>
      </c>
      <c r="H11" s="117" t="n">
        <v>0</v>
      </c>
      <c r="I11" s="118" t="n">
        <v>0</v>
      </c>
      <c r="J11" s="119" t="n">
        <v>0</v>
      </c>
      <c r="K11" s="117"/>
      <c r="L11" s="117"/>
      <c r="M11" s="117"/>
      <c r="N11" s="118"/>
      <c r="P11" s="124"/>
    </row>
    <row r="12" customFormat="false" ht="15" hidden="false" customHeight="false" outlineLevel="0" collapsed="false">
      <c r="A12" s="112"/>
      <c r="B12" s="113"/>
      <c r="C12" s="120" t="n">
        <f aca="false">'ORÇAMENTARIA GERAL'!H46</f>
        <v>7136.65</v>
      </c>
      <c r="D12" s="121" t="n">
        <f aca="false">SUM(E12:N12)</f>
        <v>7136.65</v>
      </c>
      <c r="E12" s="121" t="n">
        <f aca="false">E11*$C12</f>
        <v>0</v>
      </c>
      <c r="F12" s="121" t="n">
        <f aca="false">F11*$C12</f>
        <v>7136.65</v>
      </c>
      <c r="G12" s="121" t="n">
        <f aca="false">G11*$C12</f>
        <v>0</v>
      </c>
      <c r="H12" s="121" t="n">
        <f aca="false">H11*$C12</f>
        <v>0</v>
      </c>
      <c r="I12" s="122" t="n">
        <f aca="false">I11*$C12</f>
        <v>0</v>
      </c>
      <c r="J12" s="123" t="n">
        <f aca="false">J11*$C12</f>
        <v>0</v>
      </c>
      <c r="K12" s="121" t="n">
        <f aca="false">K11*$C12</f>
        <v>0</v>
      </c>
      <c r="L12" s="121" t="n">
        <f aca="false">L11*$C12</f>
        <v>0</v>
      </c>
      <c r="M12" s="121" t="n">
        <f aca="false">M11*$C12</f>
        <v>0</v>
      </c>
      <c r="N12" s="122" t="n">
        <f aca="false">N11*$C12</f>
        <v>0</v>
      </c>
      <c r="P12" s="124"/>
    </row>
    <row r="13" customFormat="false" ht="15" hidden="false" customHeight="true" outlineLevel="0" collapsed="false">
      <c r="A13" s="112" t="s">
        <v>486</v>
      </c>
      <c r="B13" s="113" t="str">
        <f aca="false">'ORÇAMENTARIA GERAL'!C60</f>
        <v>ESTRUTURA</v>
      </c>
      <c r="C13" s="114" t="n">
        <f aca="false">C14/$C$46</f>
        <v>0.0250454446485766</v>
      </c>
      <c r="D13" s="115" t="n">
        <f aca="false">SUM(E13:N13)</f>
        <v>1</v>
      </c>
      <c r="E13" s="116" t="n">
        <v>0</v>
      </c>
      <c r="F13" s="117"/>
      <c r="G13" s="117" t="n">
        <v>1</v>
      </c>
      <c r="H13" s="117"/>
      <c r="I13" s="118" t="n">
        <v>0</v>
      </c>
      <c r="J13" s="119" t="n">
        <v>0</v>
      </c>
      <c r="K13" s="117" t="n">
        <v>0</v>
      </c>
      <c r="L13" s="117"/>
      <c r="M13" s="117"/>
      <c r="N13" s="118"/>
      <c r="P13" s="124"/>
    </row>
    <row r="14" customFormat="false" ht="15" hidden="false" customHeight="false" outlineLevel="0" collapsed="false">
      <c r="A14" s="112"/>
      <c r="B14" s="113"/>
      <c r="C14" s="120" t="n">
        <f aca="false">'ORÇAMENTARIA GERAL'!H60</f>
        <v>10739.12</v>
      </c>
      <c r="D14" s="121" t="n">
        <f aca="false">SUM(E14:N14)</f>
        <v>10739.12</v>
      </c>
      <c r="E14" s="121" t="n">
        <f aca="false">E13*$C14</f>
        <v>0</v>
      </c>
      <c r="F14" s="121" t="n">
        <f aca="false">F13*$C14</f>
        <v>0</v>
      </c>
      <c r="G14" s="121" t="n">
        <f aca="false">G13*$C14</f>
        <v>10739.12</v>
      </c>
      <c r="H14" s="121" t="n">
        <f aca="false">H13*$C14</f>
        <v>0</v>
      </c>
      <c r="I14" s="122" t="n">
        <f aca="false">I13*$C14</f>
        <v>0</v>
      </c>
      <c r="J14" s="123" t="n">
        <f aca="false">J13*$C14</f>
        <v>0</v>
      </c>
      <c r="K14" s="121" t="n">
        <f aca="false">K13*$C14</f>
        <v>0</v>
      </c>
      <c r="L14" s="121" t="n">
        <f aca="false">L13*$C14</f>
        <v>0</v>
      </c>
      <c r="M14" s="121" t="n">
        <f aca="false">M13*$C14</f>
        <v>0</v>
      </c>
      <c r="N14" s="122" t="n">
        <f aca="false">N13*$C14</f>
        <v>0</v>
      </c>
      <c r="P14" s="124"/>
    </row>
    <row r="15" customFormat="false" ht="15" hidden="false" customHeight="true" outlineLevel="0" collapsed="false">
      <c r="A15" s="112" t="s">
        <v>487</v>
      </c>
      <c r="B15" s="113" t="str">
        <f aca="false">'ORÇAMENTARIA GERAL'!C69</f>
        <v>ALVENARIA</v>
      </c>
      <c r="C15" s="114" t="n">
        <f aca="false">C16/$C$46</f>
        <v>0.0199887654746421</v>
      </c>
      <c r="D15" s="115" t="n">
        <f aca="false">SUM(E15:N15)</f>
        <v>1</v>
      </c>
      <c r="E15" s="116" t="n">
        <v>0</v>
      </c>
      <c r="F15" s="117"/>
      <c r="G15" s="117" t="n">
        <v>1</v>
      </c>
      <c r="H15" s="117"/>
      <c r="I15" s="118"/>
      <c r="J15" s="119"/>
      <c r="K15" s="117"/>
      <c r="L15" s="117"/>
      <c r="M15" s="117"/>
      <c r="N15" s="118"/>
      <c r="P15" s="124"/>
    </row>
    <row r="16" customFormat="false" ht="15" hidden="false" customHeight="false" outlineLevel="0" collapsed="false">
      <c r="A16" s="112"/>
      <c r="B16" s="113"/>
      <c r="C16" s="120" t="n">
        <f aca="false">'ORÇAMENTARIA GERAL'!H69</f>
        <v>8570.89</v>
      </c>
      <c r="D16" s="121" t="n">
        <f aca="false">SUM(E16:N16)</f>
        <v>8570.89</v>
      </c>
      <c r="E16" s="121" t="n">
        <f aca="false">E15*$C16</f>
        <v>0</v>
      </c>
      <c r="F16" s="121" t="n">
        <f aca="false">F15*$C16</f>
        <v>0</v>
      </c>
      <c r="G16" s="121" t="n">
        <f aca="false">G15*$C16</f>
        <v>8570.89</v>
      </c>
      <c r="H16" s="121" t="n">
        <f aca="false">H15*$C16</f>
        <v>0</v>
      </c>
      <c r="I16" s="122" t="n">
        <f aca="false">I15*$C16</f>
        <v>0</v>
      </c>
      <c r="J16" s="123" t="n">
        <f aca="false">J15*$C16</f>
        <v>0</v>
      </c>
      <c r="K16" s="121" t="n">
        <f aca="false">K15*$C16</f>
        <v>0</v>
      </c>
      <c r="L16" s="121" t="n">
        <f aca="false">L15*$C16</f>
        <v>0</v>
      </c>
      <c r="M16" s="121" t="n">
        <f aca="false">M15*$C16</f>
        <v>0</v>
      </c>
      <c r="N16" s="122" t="n">
        <f aca="false">N15*$C16</f>
        <v>0</v>
      </c>
      <c r="P16" s="124"/>
    </row>
    <row r="17" customFormat="false" ht="15" hidden="false" customHeight="true" outlineLevel="0" collapsed="false">
      <c r="A17" s="112" t="s">
        <v>488</v>
      </c>
      <c r="B17" s="113" t="str">
        <f aca="false">'ORÇAMENTARIA GERAL'!C75</f>
        <v>PISOS  E RODAPÉS</v>
      </c>
      <c r="C17" s="114" t="n">
        <f aca="false">C18/$C$46</f>
        <v>0.0719999628718667</v>
      </c>
      <c r="D17" s="115" t="n">
        <f aca="false">SUM(E17:N17)</f>
        <v>1</v>
      </c>
      <c r="E17" s="116" t="n">
        <v>0</v>
      </c>
      <c r="F17" s="117" t="n">
        <v>0</v>
      </c>
      <c r="G17" s="117" t="n">
        <v>0</v>
      </c>
      <c r="H17" s="117" t="n">
        <v>1</v>
      </c>
      <c r="I17" s="118"/>
      <c r="J17" s="119"/>
      <c r="K17" s="117" t="n">
        <v>0</v>
      </c>
      <c r="L17" s="117"/>
      <c r="M17" s="117"/>
      <c r="N17" s="118"/>
      <c r="P17" s="124"/>
    </row>
    <row r="18" customFormat="false" ht="15" hidden="false" customHeight="false" outlineLevel="0" collapsed="false">
      <c r="A18" s="112"/>
      <c r="B18" s="113"/>
      <c r="C18" s="120" t="n">
        <f aca="false">'ORÇAMENTARIA GERAL'!H75</f>
        <v>30872.53</v>
      </c>
      <c r="D18" s="121" t="n">
        <f aca="false">SUM(E18:N18)</f>
        <v>30872.53</v>
      </c>
      <c r="E18" s="121" t="n">
        <f aca="false">E17*$C18</f>
        <v>0</v>
      </c>
      <c r="F18" s="121" t="n">
        <f aca="false">F17*$C18</f>
        <v>0</v>
      </c>
      <c r="G18" s="121" t="n">
        <f aca="false">G17*$C18</f>
        <v>0</v>
      </c>
      <c r="H18" s="121" t="n">
        <f aca="false">H17*$C18</f>
        <v>30872.53</v>
      </c>
      <c r="I18" s="122" t="n">
        <f aca="false">I17*$C18</f>
        <v>0</v>
      </c>
      <c r="J18" s="123" t="n">
        <f aca="false">J17*$C18</f>
        <v>0</v>
      </c>
      <c r="K18" s="121" t="n">
        <f aca="false">K17*$C18</f>
        <v>0</v>
      </c>
      <c r="L18" s="121" t="n">
        <f aca="false">L17*$C18</f>
        <v>0</v>
      </c>
      <c r="M18" s="121" t="n">
        <f aca="false">M17*$C18</f>
        <v>0</v>
      </c>
      <c r="N18" s="122" t="n">
        <f aca="false">N17*$C18</f>
        <v>0</v>
      </c>
      <c r="P18" s="124"/>
    </row>
    <row r="19" customFormat="false" ht="15" hidden="false" customHeight="true" outlineLevel="0" collapsed="false">
      <c r="A19" s="112" t="s">
        <v>489</v>
      </c>
      <c r="B19" s="113" t="str">
        <f aca="false">'ORÇAMENTARIA GERAL'!C81</f>
        <v>REVESTIMENTO DE PAREDES</v>
      </c>
      <c r="C19" s="114" t="n">
        <f aca="false">C20/$C$46</f>
        <v>0.0646853474661542</v>
      </c>
      <c r="D19" s="115" t="n">
        <f aca="false">SUM(E19:N19)</f>
        <v>1</v>
      </c>
      <c r="E19" s="116" t="n">
        <v>0</v>
      </c>
      <c r="F19" s="117" t="n">
        <v>0</v>
      </c>
      <c r="G19" s="117" t="n">
        <v>0</v>
      </c>
      <c r="H19" s="117" t="n">
        <v>1</v>
      </c>
      <c r="I19" s="118"/>
      <c r="J19" s="119" t="n">
        <v>0</v>
      </c>
      <c r="K19" s="117"/>
      <c r="L19" s="117"/>
      <c r="M19" s="117"/>
      <c r="N19" s="118"/>
      <c r="P19" s="124"/>
    </row>
    <row r="20" customFormat="false" ht="15" hidden="false" customHeight="false" outlineLevel="0" collapsed="false">
      <c r="A20" s="112"/>
      <c r="B20" s="113"/>
      <c r="C20" s="120" t="n">
        <f aca="false">'ORÇAMENTARIA GERAL'!H81</f>
        <v>27736.13</v>
      </c>
      <c r="D20" s="121" t="n">
        <f aca="false">SUM(E20:N20)</f>
        <v>27736.13</v>
      </c>
      <c r="E20" s="121" t="n">
        <f aca="false">E19*$C20</f>
        <v>0</v>
      </c>
      <c r="F20" s="121" t="n">
        <f aca="false">F19*$C20</f>
        <v>0</v>
      </c>
      <c r="G20" s="121" t="n">
        <f aca="false">G19*$C20</f>
        <v>0</v>
      </c>
      <c r="H20" s="121" t="n">
        <f aca="false">H19*$C20</f>
        <v>27736.13</v>
      </c>
      <c r="I20" s="122" t="n">
        <f aca="false">I19*$C20</f>
        <v>0</v>
      </c>
      <c r="J20" s="123" t="n">
        <f aca="false">J19*$C20</f>
        <v>0</v>
      </c>
      <c r="K20" s="121" t="n">
        <f aca="false">K19*$C20</f>
        <v>0</v>
      </c>
      <c r="L20" s="121" t="n">
        <f aca="false">L19*$C20</f>
        <v>0</v>
      </c>
      <c r="M20" s="121" t="n">
        <f aca="false">M19*$C20</f>
        <v>0</v>
      </c>
      <c r="N20" s="122" t="n">
        <f aca="false">N19*$C20</f>
        <v>0</v>
      </c>
      <c r="P20" s="124"/>
    </row>
    <row r="21" customFormat="false" ht="15" hidden="false" customHeight="true" outlineLevel="0" collapsed="false">
      <c r="A21" s="112" t="s">
        <v>490</v>
      </c>
      <c r="B21" s="113" t="str">
        <f aca="false">'ORÇAMENTARIA GERAL'!C87</f>
        <v>REVESTIMENTO DE TETOS</v>
      </c>
      <c r="C21" s="114" t="n">
        <f aca="false">C22/$C$46</f>
        <v>0.00128325276777174</v>
      </c>
      <c r="D21" s="115" t="n">
        <f aca="false">SUM(E21:N21)</f>
        <v>1</v>
      </c>
      <c r="E21" s="116" t="n">
        <v>0</v>
      </c>
      <c r="F21" s="117" t="n">
        <v>0</v>
      </c>
      <c r="G21" s="117" t="n">
        <v>0</v>
      </c>
      <c r="H21" s="117" t="n">
        <v>1</v>
      </c>
      <c r="I21" s="118"/>
      <c r="J21" s="119"/>
      <c r="K21" s="117" t="n">
        <v>0</v>
      </c>
      <c r="L21" s="117"/>
      <c r="M21" s="117"/>
      <c r="N21" s="118"/>
      <c r="O21" s="98" t="n">
        <v>0</v>
      </c>
      <c r="P21" s="124"/>
      <c r="Q21" s="98" t="n">
        <v>0</v>
      </c>
    </row>
    <row r="22" customFormat="false" ht="15" hidden="false" customHeight="false" outlineLevel="0" collapsed="false">
      <c r="A22" s="112"/>
      <c r="B22" s="113"/>
      <c r="C22" s="120" t="n">
        <f aca="false">'ORÇAMENTARIA GERAL'!H87</f>
        <v>550.24</v>
      </c>
      <c r="D22" s="121" t="n">
        <f aca="false">SUM(E22:N22)</f>
        <v>550.24</v>
      </c>
      <c r="E22" s="121" t="n">
        <f aca="false">E21*$C22</f>
        <v>0</v>
      </c>
      <c r="F22" s="121" t="n">
        <f aca="false">F21*$C22</f>
        <v>0</v>
      </c>
      <c r="G22" s="121" t="n">
        <f aca="false">G21*$C22</f>
        <v>0</v>
      </c>
      <c r="H22" s="121" t="n">
        <f aca="false">H21*$C22</f>
        <v>550.24</v>
      </c>
      <c r="I22" s="122" t="n">
        <f aca="false">I21*$C22</f>
        <v>0</v>
      </c>
      <c r="J22" s="123" t="n">
        <f aca="false">J21*$C22</f>
        <v>0</v>
      </c>
      <c r="K22" s="121" t="n">
        <f aca="false">K21*$C22</f>
        <v>0</v>
      </c>
      <c r="L22" s="121" t="n">
        <f aca="false">L21*$C22</f>
        <v>0</v>
      </c>
      <c r="M22" s="121" t="n">
        <f aca="false">M21*$C22</f>
        <v>0</v>
      </c>
      <c r="N22" s="122" t="n">
        <f aca="false">N21*$C22</f>
        <v>0</v>
      </c>
      <c r="P22" s="124"/>
    </row>
    <row r="23" customFormat="false" ht="15" hidden="false" customHeight="true" outlineLevel="0" collapsed="false">
      <c r="A23" s="112" t="s">
        <v>491</v>
      </c>
      <c r="B23" s="113" t="str">
        <f aca="false">'ORÇAMENTARIA GERAL'!C90</f>
        <v>ESQUADRIAS</v>
      </c>
      <c r="C23" s="114" t="n">
        <f aca="false">C24/$C$46</f>
        <v>0.183381447538228</v>
      </c>
      <c r="D23" s="115" t="n">
        <f aca="false">SUM(E23:N23)</f>
        <v>1</v>
      </c>
      <c r="E23" s="116" t="n">
        <v>0</v>
      </c>
      <c r="F23" s="117" t="n">
        <v>0</v>
      </c>
      <c r="G23" s="117" t="n">
        <v>0</v>
      </c>
      <c r="H23" s="117" t="n">
        <v>1</v>
      </c>
      <c r="I23" s="118"/>
      <c r="J23" s="119"/>
      <c r="K23" s="117"/>
      <c r="L23" s="117"/>
      <c r="M23" s="117"/>
      <c r="N23" s="118"/>
      <c r="P23" s="124"/>
    </row>
    <row r="24" customFormat="false" ht="15" hidden="false" customHeight="false" outlineLevel="0" collapsed="false">
      <c r="A24" s="112"/>
      <c r="B24" s="113"/>
      <c r="C24" s="120" t="n">
        <f aca="false">'ORÇAMENTARIA GERAL'!H90</f>
        <v>78631.28</v>
      </c>
      <c r="D24" s="121" t="n">
        <f aca="false">SUM(E24:N24)</f>
        <v>78631.28</v>
      </c>
      <c r="E24" s="121" t="n">
        <f aca="false">E23*$C24</f>
        <v>0</v>
      </c>
      <c r="F24" s="121" t="n">
        <f aca="false">F23*$C24</f>
        <v>0</v>
      </c>
      <c r="G24" s="121" t="n">
        <f aca="false">G23*$C24</f>
        <v>0</v>
      </c>
      <c r="H24" s="121" t="n">
        <f aca="false">H23*$C24</f>
        <v>78631.28</v>
      </c>
      <c r="I24" s="122" t="n">
        <f aca="false">I23*$C24</f>
        <v>0</v>
      </c>
      <c r="J24" s="123" t="n">
        <f aca="false">J23*$C24</f>
        <v>0</v>
      </c>
      <c r="K24" s="121" t="n">
        <f aca="false">K23*$C24</f>
        <v>0</v>
      </c>
      <c r="L24" s="121" t="n">
        <f aca="false">L23*$C24</f>
        <v>0</v>
      </c>
      <c r="M24" s="121" t="n">
        <f aca="false">M23*$C24</f>
        <v>0</v>
      </c>
      <c r="N24" s="122" t="n">
        <f aca="false">N23*$C24</f>
        <v>0</v>
      </c>
      <c r="P24" s="124"/>
    </row>
    <row r="25" customFormat="false" ht="15" hidden="false" customHeight="true" outlineLevel="0" collapsed="false">
      <c r="A25" s="112" t="s">
        <v>492</v>
      </c>
      <c r="B25" s="113" t="str">
        <f aca="false">'ORÇAMENTARIA GERAL'!C103</f>
        <v>PINTURA</v>
      </c>
      <c r="C25" s="114" t="n">
        <f aca="false">C26/$C$46</f>
        <v>0.107908301720003</v>
      </c>
      <c r="D25" s="115" t="n">
        <f aca="false">SUM(E25:N25)</f>
        <v>1</v>
      </c>
      <c r="E25" s="116" t="n">
        <v>0</v>
      </c>
      <c r="F25" s="117" t="n">
        <v>0</v>
      </c>
      <c r="G25" s="117" t="n">
        <v>0</v>
      </c>
      <c r="H25" s="117"/>
      <c r="I25" s="118" t="n">
        <v>1</v>
      </c>
      <c r="J25" s="119"/>
      <c r="K25" s="117"/>
      <c r="L25" s="117"/>
      <c r="M25" s="117"/>
      <c r="N25" s="118"/>
      <c r="P25" s="124"/>
    </row>
    <row r="26" customFormat="false" ht="15" hidden="false" customHeight="false" outlineLevel="0" collapsed="false">
      <c r="A26" s="112"/>
      <c r="B26" s="113"/>
      <c r="C26" s="120" t="n">
        <f aca="false">'ORÇAMENTARIA GERAL'!H103</f>
        <v>46269.5</v>
      </c>
      <c r="D26" s="121" t="n">
        <f aca="false">SUM(E26:N26)</f>
        <v>46269.5</v>
      </c>
      <c r="E26" s="121" t="n">
        <f aca="false">E25*$C26</f>
        <v>0</v>
      </c>
      <c r="F26" s="121" t="n">
        <f aca="false">F25*$C26</f>
        <v>0</v>
      </c>
      <c r="G26" s="121" t="n">
        <f aca="false">G25*$C26</f>
        <v>0</v>
      </c>
      <c r="H26" s="121" t="n">
        <f aca="false">H25*$C26</f>
        <v>0</v>
      </c>
      <c r="I26" s="122" t="n">
        <f aca="false">I25*$C26</f>
        <v>46269.5</v>
      </c>
      <c r="J26" s="123" t="n">
        <f aca="false">J25*$C26</f>
        <v>0</v>
      </c>
      <c r="K26" s="121" t="n">
        <f aca="false">K25*$C26</f>
        <v>0</v>
      </c>
      <c r="L26" s="121" t="n">
        <f aca="false">L25*$C26</f>
        <v>0</v>
      </c>
      <c r="M26" s="121" t="n">
        <f aca="false">M25*$C26</f>
        <v>0</v>
      </c>
      <c r="N26" s="122" t="n">
        <f aca="false">N25*$C26</f>
        <v>0</v>
      </c>
      <c r="P26" s="124"/>
    </row>
    <row r="27" customFormat="false" ht="15" hidden="false" customHeight="true" outlineLevel="0" collapsed="false">
      <c r="A27" s="112" t="s">
        <v>493</v>
      </c>
      <c r="B27" s="126" t="str">
        <f aca="false">'ORÇAMENTARIA GERAL'!C117</f>
        <v>INSTALAÇÕES HIDROSSANITÁRIAS E PLUVIAIS</v>
      </c>
      <c r="C27" s="114" t="n">
        <f aca="false">C28/$C$46</f>
        <v>0.0204752559648958</v>
      </c>
      <c r="D27" s="115" t="n">
        <f aca="false">SUM(E27:N27)</f>
        <v>1</v>
      </c>
      <c r="E27" s="116" t="n">
        <v>0</v>
      </c>
      <c r="F27" s="117" t="n">
        <v>0.3</v>
      </c>
      <c r="G27" s="117" t="n">
        <v>0.4</v>
      </c>
      <c r="H27" s="117" t="n">
        <v>0.3</v>
      </c>
      <c r="I27" s="118"/>
      <c r="J27" s="119"/>
      <c r="K27" s="117"/>
      <c r="L27" s="117"/>
      <c r="M27" s="117"/>
      <c r="N27" s="118"/>
      <c r="P27" s="124"/>
    </row>
    <row r="28" customFormat="false" ht="15" hidden="false" customHeight="false" outlineLevel="0" collapsed="false">
      <c r="A28" s="112"/>
      <c r="B28" s="126"/>
      <c r="C28" s="120" t="n">
        <f aca="false">'ORÇAMENTARIA GERAL'!H117</f>
        <v>8779.49</v>
      </c>
      <c r="D28" s="121" t="n">
        <f aca="false">SUM(E28:N28)</f>
        <v>8779.49</v>
      </c>
      <c r="E28" s="121" t="n">
        <f aca="false">E27*$C28</f>
        <v>0</v>
      </c>
      <c r="F28" s="121" t="n">
        <f aca="false">F27*$C28</f>
        <v>2633.847</v>
      </c>
      <c r="G28" s="121" t="n">
        <f aca="false">G27*$C28</f>
        <v>3511.796</v>
      </c>
      <c r="H28" s="121" t="n">
        <f aca="false">H27*$C28</f>
        <v>2633.847</v>
      </c>
      <c r="I28" s="122" t="n">
        <f aca="false">I27*$C28</f>
        <v>0</v>
      </c>
      <c r="J28" s="123" t="n">
        <f aca="false">J27*$C28</f>
        <v>0</v>
      </c>
      <c r="K28" s="121" t="n">
        <f aca="false">K27*$C28</f>
        <v>0</v>
      </c>
      <c r="L28" s="121" t="n">
        <f aca="false">L27*$C28</f>
        <v>0</v>
      </c>
      <c r="M28" s="121" t="n">
        <f aca="false">M27*$C28</f>
        <v>0</v>
      </c>
      <c r="N28" s="122" t="n">
        <f aca="false">N27*$C28</f>
        <v>0</v>
      </c>
      <c r="P28" s="124"/>
    </row>
    <row r="29" customFormat="false" ht="15" hidden="false" customHeight="true" outlineLevel="0" collapsed="false">
      <c r="A29" s="112" t="s">
        <v>494</v>
      </c>
      <c r="B29" s="126" t="str">
        <f aca="false">'ORÇAMENTARIA GERAL'!C137</f>
        <v>INSTALAÇÕES ELÉTRICAS</v>
      </c>
      <c r="C29" s="114" t="n">
        <f aca="false">C30/$C$46</f>
        <v>0.0180171962960676</v>
      </c>
      <c r="D29" s="115" t="n">
        <f aca="false">SUM(E29:N29)</f>
        <v>1</v>
      </c>
      <c r="E29" s="116" t="n">
        <v>0</v>
      </c>
      <c r="F29" s="117" t="n">
        <v>0.3</v>
      </c>
      <c r="G29" s="117" t="n">
        <v>0.4</v>
      </c>
      <c r="H29" s="117" t="n">
        <v>0.3</v>
      </c>
      <c r="I29" s="118"/>
      <c r="J29" s="119"/>
      <c r="K29" s="117"/>
      <c r="L29" s="117"/>
      <c r="M29" s="117"/>
      <c r="N29" s="118"/>
      <c r="P29" s="124"/>
    </row>
    <row r="30" customFormat="false" ht="15" hidden="false" customHeight="false" outlineLevel="0" collapsed="false">
      <c r="A30" s="112"/>
      <c r="B30" s="126"/>
      <c r="C30" s="120" t="n">
        <f aca="false">'ORÇAMENTARIA GERAL'!H137</f>
        <v>7725.51</v>
      </c>
      <c r="D30" s="121" t="n">
        <f aca="false">SUM(E30:N30)</f>
        <v>7725.51</v>
      </c>
      <c r="E30" s="127" t="n">
        <f aca="false">E29*$C30</f>
        <v>0</v>
      </c>
      <c r="F30" s="127" t="n">
        <f aca="false">F29*$C30</f>
        <v>2317.653</v>
      </c>
      <c r="G30" s="127" t="n">
        <f aca="false">G29*$C30</f>
        <v>3090.204</v>
      </c>
      <c r="H30" s="127" t="n">
        <f aca="false">H29*$C30</f>
        <v>2317.653</v>
      </c>
      <c r="I30" s="128" t="n">
        <f aca="false">I29*$C30</f>
        <v>0</v>
      </c>
      <c r="J30" s="129" t="n">
        <f aca="false">J29*$C30</f>
        <v>0</v>
      </c>
      <c r="K30" s="127" t="n">
        <f aca="false">K29*$C30</f>
        <v>0</v>
      </c>
      <c r="L30" s="127" t="n">
        <f aca="false">L29*$C30</f>
        <v>0</v>
      </c>
      <c r="M30" s="127" t="n">
        <f aca="false">M29*$C30</f>
        <v>0</v>
      </c>
      <c r="N30" s="128" t="n">
        <f aca="false">N29*$C30</f>
        <v>0</v>
      </c>
      <c r="P30" s="124"/>
    </row>
    <row r="31" customFormat="false" ht="15" hidden="false" customHeight="true" outlineLevel="0" collapsed="false">
      <c r="A31" s="112" t="s">
        <v>495</v>
      </c>
      <c r="B31" s="126" t="str">
        <f aca="false">'ORÇAMENTARIA GERAL'!C154</f>
        <v>COBERTURA</v>
      </c>
      <c r="C31" s="114" t="n">
        <f aca="false">C32/$C$46</f>
        <v>0.0328510982744374</v>
      </c>
      <c r="D31" s="115" t="n">
        <f aca="false">SUM(E31:N31)</f>
        <v>1</v>
      </c>
      <c r="E31" s="116" t="n">
        <v>0</v>
      </c>
      <c r="F31" s="117" t="n">
        <v>0</v>
      </c>
      <c r="G31" s="117" t="n">
        <v>0</v>
      </c>
      <c r="H31" s="117"/>
      <c r="I31" s="118" t="n">
        <v>1</v>
      </c>
      <c r="J31" s="119"/>
      <c r="K31" s="117"/>
      <c r="L31" s="117"/>
      <c r="M31" s="117"/>
      <c r="N31" s="118"/>
      <c r="P31" s="124"/>
    </row>
    <row r="32" customFormat="false" ht="15" hidden="false" customHeight="false" outlineLevel="0" collapsed="false">
      <c r="A32" s="112"/>
      <c r="B32" s="126"/>
      <c r="C32" s="120" t="n">
        <f aca="false">'ORÇAMENTARIA GERAL'!H154</f>
        <v>14086.07</v>
      </c>
      <c r="D32" s="121" t="n">
        <f aca="false">SUM(E32:N32)</f>
        <v>14086.07</v>
      </c>
      <c r="E32" s="127" t="n">
        <f aca="false">E31*$C32</f>
        <v>0</v>
      </c>
      <c r="F32" s="127" t="n">
        <f aca="false">F31*$C32</f>
        <v>0</v>
      </c>
      <c r="G32" s="127" t="n">
        <f aca="false">G31*$C32</f>
        <v>0</v>
      </c>
      <c r="H32" s="127" t="n">
        <f aca="false">H31*$C32</f>
        <v>0</v>
      </c>
      <c r="I32" s="128" t="n">
        <f aca="false">I31*$C32</f>
        <v>14086.07</v>
      </c>
      <c r="J32" s="129" t="n">
        <f aca="false">J31*$C32</f>
        <v>0</v>
      </c>
      <c r="K32" s="127" t="n">
        <f aca="false">K31*$C32</f>
        <v>0</v>
      </c>
      <c r="L32" s="127" t="n">
        <f aca="false">L31*$C32</f>
        <v>0</v>
      </c>
      <c r="M32" s="127" t="n">
        <f aca="false">M31*$C32</f>
        <v>0</v>
      </c>
      <c r="N32" s="128" t="n">
        <f aca="false">N31*$C32</f>
        <v>0</v>
      </c>
      <c r="P32" s="124"/>
    </row>
    <row r="33" customFormat="false" ht="15" hidden="false" customHeight="true" outlineLevel="0" collapsed="false">
      <c r="A33" s="112" t="s">
        <v>496</v>
      </c>
      <c r="B33" s="126" t="str">
        <f aca="false">'ORÇAMENTARIA GERAL'!C156</f>
        <v>SOLEIRAS, PEITORIS E BANCADAS</v>
      </c>
      <c r="C33" s="114" t="n">
        <f aca="false">C34/$C$46</f>
        <v>0.00959473056636076</v>
      </c>
      <c r="D33" s="115" t="n">
        <f aca="false">SUM(E33:N33)</f>
        <v>1</v>
      </c>
      <c r="E33" s="116" t="n">
        <v>0</v>
      </c>
      <c r="F33" s="117" t="n">
        <v>0</v>
      </c>
      <c r="G33" s="117" t="n">
        <v>0</v>
      </c>
      <c r="H33" s="117" t="n">
        <v>1</v>
      </c>
      <c r="I33" s="118"/>
      <c r="J33" s="119"/>
      <c r="K33" s="117"/>
      <c r="L33" s="117"/>
      <c r="M33" s="117"/>
      <c r="N33" s="118"/>
      <c r="O33" s="98" t="n">
        <v>0</v>
      </c>
      <c r="P33" s="124"/>
      <c r="Q33" s="98" t="n">
        <v>0</v>
      </c>
    </row>
    <row r="34" customFormat="false" ht="15" hidden="false" customHeight="false" outlineLevel="0" collapsed="false">
      <c r="A34" s="112"/>
      <c r="B34" s="126"/>
      <c r="C34" s="120" t="n">
        <f aca="false">'ORÇAMENTARIA GERAL'!H156</f>
        <v>4114.08</v>
      </c>
      <c r="D34" s="121" t="n">
        <f aca="false">SUM(E34:N34)</f>
        <v>4114.08</v>
      </c>
      <c r="E34" s="127" t="n">
        <f aca="false">E33*$C34</f>
        <v>0</v>
      </c>
      <c r="F34" s="127" t="n">
        <f aca="false">F33*$C34</f>
        <v>0</v>
      </c>
      <c r="G34" s="127" t="n">
        <f aca="false">G33*$C34</f>
        <v>0</v>
      </c>
      <c r="H34" s="127" t="n">
        <f aca="false">H33*$C34</f>
        <v>4114.08</v>
      </c>
      <c r="I34" s="128" t="n">
        <f aca="false">I33*$C34</f>
        <v>0</v>
      </c>
      <c r="J34" s="129" t="n">
        <f aca="false">J33*$C34</f>
        <v>0</v>
      </c>
      <c r="K34" s="127" t="n">
        <f aca="false">K33*$C34</f>
        <v>0</v>
      </c>
      <c r="L34" s="127" t="n">
        <f aca="false">L33*$C34</f>
        <v>0</v>
      </c>
      <c r="M34" s="127" t="n">
        <f aca="false">M33*$C34</f>
        <v>0</v>
      </c>
      <c r="N34" s="128" t="n">
        <f aca="false">N33*$C34</f>
        <v>0</v>
      </c>
      <c r="P34" s="124"/>
    </row>
    <row r="35" customFormat="false" ht="15" hidden="false" customHeight="true" outlineLevel="0" collapsed="false">
      <c r="A35" s="112" t="s">
        <v>497</v>
      </c>
      <c r="B35" s="126" t="str">
        <f aca="false">'ORÇAMENTARIA GERAL'!C160</f>
        <v>LOUÇAS, METAIS E ACESSÓRIOS</v>
      </c>
      <c r="C35" s="114" t="n">
        <f aca="false">C36/$C$46</f>
        <v>0.0283472831255246</v>
      </c>
      <c r="D35" s="115" t="n">
        <f aca="false">SUM(E35:N35)</f>
        <v>1</v>
      </c>
      <c r="E35" s="116" t="n">
        <v>0</v>
      </c>
      <c r="F35" s="117" t="n">
        <v>0</v>
      </c>
      <c r="G35" s="117" t="n">
        <v>0</v>
      </c>
      <c r="H35" s="117" t="n">
        <v>0</v>
      </c>
      <c r="I35" s="118" t="n">
        <v>1</v>
      </c>
      <c r="J35" s="119"/>
      <c r="K35" s="117"/>
      <c r="L35" s="117"/>
      <c r="M35" s="117"/>
      <c r="N35" s="118"/>
      <c r="P35" s="124"/>
    </row>
    <row r="36" customFormat="false" ht="15" hidden="false" customHeight="false" outlineLevel="0" collapsed="false">
      <c r="A36" s="112"/>
      <c r="B36" s="126"/>
      <c r="C36" s="120" t="n">
        <f aca="false">'ORÇAMENTARIA GERAL'!H160</f>
        <v>12154.9</v>
      </c>
      <c r="D36" s="121" t="n">
        <f aca="false">SUM(E36:N36)</f>
        <v>12154.9</v>
      </c>
      <c r="E36" s="127" t="n">
        <f aca="false">E35*$C36</f>
        <v>0</v>
      </c>
      <c r="F36" s="127" t="n">
        <f aca="false">F35*$C36</f>
        <v>0</v>
      </c>
      <c r="G36" s="127" t="n">
        <f aca="false">G35*$C36</f>
        <v>0</v>
      </c>
      <c r="H36" s="127" t="n">
        <f aca="false">H35*$C36</f>
        <v>0</v>
      </c>
      <c r="I36" s="128" t="n">
        <f aca="false">I35*$C36</f>
        <v>12154.9</v>
      </c>
      <c r="J36" s="129" t="n">
        <f aca="false">J35*$C36</f>
        <v>0</v>
      </c>
      <c r="K36" s="127" t="n">
        <f aca="false">K35*$C36</f>
        <v>0</v>
      </c>
      <c r="L36" s="127" t="n">
        <f aca="false">L35*$C36</f>
        <v>0</v>
      </c>
      <c r="M36" s="127" t="n">
        <f aca="false">M35*$C36</f>
        <v>0</v>
      </c>
      <c r="N36" s="128" t="n">
        <f aca="false">N35*$C36</f>
        <v>0</v>
      </c>
      <c r="P36" s="124"/>
    </row>
    <row r="37" customFormat="false" ht="15" hidden="false" customHeight="true" outlineLevel="0" collapsed="false">
      <c r="A37" s="112" t="s">
        <v>498</v>
      </c>
      <c r="B37" s="113" t="str">
        <f aca="false">'ORÇAMENTARIA GERAL'!C177</f>
        <v>MARCENARIA</v>
      </c>
      <c r="C37" s="114" t="n">
        <f aca="false">C38/$C$46</f>
        <v>0.0235016419403871</v>
      </c>
      <c r="D37" s="115" t="n">
        <f aca="false">SUM(E37:N37)</f>
        <v>1</v>
      </c>
      <c r="E37" s="116" t="n">
        <v>0</v>
      </c>
      <c r="F37" s="117" t="n">
        <v>0</v>
      </c>
      <c r="G37" s="117" t="n">
        <v>0</v>
      </c>
      <c r="H37" s="117" t="n">
        <v>0</v>
      </c>
      <c r="I37" s="118" t="n">
        <v>1</v>
      </c>
      <c r="J37" s="119" t="n">
        <v>0</v>
      </c>
      <c r="K37" s="117"/>
      <c r="L37" s="117"/>
      <c r="M37" s="117"/>
      <c r="N37" s="118"/>
      <c r="P37" s="124"/>
    </row>
    <row r="38" customFormat="false" ht="15" hidden="false" customHeight="false" outlineLevel="0" collapsed="false">
      <c r="A38" s="112"/>
      <c r="B38" s="113"/>
      <c r="C38" s="120" t="n">
        <f aca="false">'ORÇAMENTARIA GERAL'!H177</f>
        <v>10077.16</v>
      </c>
      <c r="D38" s="121" t="n">
        <f aca="false">SUM(E38:N38)</f>
        <v>10077.16</v>
      </c>
      <c r="E38" s="121" t="n">
        <f aca="false">E37*$C38</f>
        <v>0</v>
      </c>
      <c r="F38" s="121" t="n">
        <f aca="false">F37*$C38</f>
        <v>0</v>
      </c>
      <c r="G38" s="121" t="n">
        <f aca="false">G37*$C38</f>
        <v>0</v>
      </c>
      <c r="H38" s="121" t="n">
        <f aca="false">H37*$C38</f>
        <v>0</v>
      </c>
      <c r="I38" s="122" t="n">
        <f aca="false">I37*$C38</f>
        <v>10077.16</v>
      </c>
      <c r="J38" s="123" t="n">
        <f aca="false">J37*$C38</f>
        <v>0</v>
      </c>
      <c r="K38" s="121" t="n">
        <f aca="false">K37*$C38</f>
        <v>0</v>
      </c>
      <c r="L38" s="121" t="n">
        <f aca="false">L37*$C38</f>
        <v>0</v>
      </c>
      <c r="M38" s="121" t="n">
        <f aca="false">M37*$C38</f>
        <v>0</v>
      </c>
      <c r="N38" s="122" t="n">
        <f aca="false">N37*$C38</f>
        <v>0</v>
      </c>
      <c r="P38" s="124"/>
    </row>
    <row r="39" customFormat="false" ht="15" hidden="false" customHeight="true" outlineLevel="0" collapsed="false">
      <c r="A39" s="112" t="s">
        <v>499</v>
      </c>
      <c r="B39" s="113" t="str">
        <f aca="false">'ORÇAMENTARIA GERAL'!C181</f>
        <v>INSTALAÇÕES DE COMBATE A INCÊNDIO</v>
      </c>
      <c r="C39" s="114" t="n">
        <f aca="false">C40/$C$46</f>
        <v>0.00140613476169056</v>
      </c>
      <c r="D39" s="115" t="n">
        <f aca="false">SUM(E39:N39)</f>
        <v>1</v>
      </c>
      <c r="E39" s="116" t="n">
        <v>0</v>
      </c>
      <c r="F39" s="117" t="n">
        <v>0</v>
      </c>
      <c r="G39" s="117" t="n">
        <v>0</v>
      </c>
      <c r="H39" s="117"/>
      <c r="I39" s="118" t="n">
        <v>1</v>
      </c>
      <c r="J39" s="119"/>
      <c r="K39" s="117"/>
      <c r="L39" s="117"/>
      <c r="M39" s="117"/>
      <c r="N39" s="118"/>
      <c r="P39" s="124"/>
    </row>
    <row r="40" customFormat="false" ht="15" hidden="false" customHeight="false" outlineLevel="0" collapsed="false">
      <c r="A40" s="112"/>
      <c r="B40" s="113"/>
      <c r="C40" s="120" t="n">
        <f aca="false">'ORÇAMENTARIA GERAL'!H181</f>
        <v>602.93</v>
      </c>
      <c r="D40" s="121" t="n">
        <f aca="false">SUM(E40:N40)</f>
        <v>602.93</v>
      </c>
      <c r="E40" s="121" t="n">
        <f aca="false">E39*$C40</f>
        <v>0</v>
      </c>
      <c r="F40" s="121" t="n">
        <f aca="false">F39*$C40</f>
        <v>0</v>
      </c>
      <c r="G40" s="121" t="n">
        <f aca="false">G39*$C40</f>
        <v>0</v>
      </c>
      <c r="H40" s="121" t="n">
        <f aca="false">H39*$C40</f>
        <v>0</v>
      </c>
      <c r="I40" s="122" t="n">
        <f aca="false">I39*$C40</f>
        <v>602.93</v>
      </c>
      <c r="J40" s="123" t="n">
        <f aca="false">J39*$C40</f>
        <v>0</v>
      </c>
      <c r="K40" s="121" t="n">
        <f aca="false">K39*$C40</f>
        <v>0</v>
      </c>
      <c r="L40" s="121" t="n">
        <f aca="false">L39*$C40</f>
        <v>0</v>
      </c>
      <c r="M40" s="121" t="n">
        <f aca="false">M39*$C40</f>
        <v>0</v>
      </c>
      <c r="N40" s="122" t="n">
        <f aca="false">N39*$C40</f>
        <v>0</v>
      </c>
      <c r="P40" s="124"/>
    </row>
    <row r="41" customFormat="false" ht="15.75" hidden="false" customHeight="true" outlineLevel="0" collapsed="false">
      <c r="A41" s="112" t="s">
        <v>500</v>
      </c>
      <c r="B41" s="126" t="str">
        <f aca="false">'ORÇAMENTARIA GERAL'!C188</f>
        <v>SERVIÇOS COMPLEMENTARES</v>
      </c>
      <c r="C41" s="114" t="n">
        <f aca="false">C42/$C$46</f>
        <v>0.00443837448181533</v>
      </c>
      <c r="D41" s="115" t="n">
        <f aca="false">SUM(E41:N41)</f>
        <v>1</v>
      </c>
      <c r="E41" s="116"/>
      <c r="F41" s="117"/>
      <c r="G41" s="117"/>
      <c r="H41" s="117"/>
      <c r="I41" s="118" t="n">
        <v>1</v>
      </c>
      <c r="J41" s="119"/>
      <c r="K41" s="117"/>
      <c r="L41" s="117"/>
      <c r="M41" s="117"/>
      <c r="N41" s="118"/>
      <c r="P41" s="124"/>
    </row>
    <row r="42" customFormat="false" ht="15" hidden="false" customHeight="false" outlineLevel="0" collapsed="false">
      <c r="A42" s="112"/>
      <c r="B42" s="126"/>
      <c r="C42" s="120" t="n">
        <f aca="false">'ORÇAMENTARIA GERAL'!H188</f>
        <v>1903.11</v>
      </c>
      <c r="D42" s="121" t="n">
        <f aca="false">SUM(E42:N42)</f>
        <v>1903.11</v>
      </c>
      <c r="E42" s="121" t="n">
        <f aca="false">E41*$C42</f>
        <v>0</v>
      </c>
      <c r="F42" s="121" t="n">
        <f aca="false">F41*$C42</f>
        <v>0</v>
      </c>
      <c r="G42" s="121" t="n">
        <f aca="false">G41*$C42</f>
        <v>0</v>
      </c>
      <c r="H42" s="121" t="n">
        <f aca="false">H41*$C42</f>
        <v>0</v>
      </c>
      <c r="I42" s="122" t="n">
        <f aca="false">I41*$C42</f>
        <v>1903.11</v>
      </c>
      <c r="J42" s="123" t="n">
        <f aca="false">J41*$C42</f>
        <v>0</v>
      </c>
      <c r="K42" s="121" t="n">
        <f aca="false">K41*$C42</f>
        <v>0</v>
      </c>
      <c r="L42" s="121" t="n">
        <f aca="false">L41*$C42</f>
        <v>0</v>
      </c>
      <c r="M42" s="121" t="n">
        <f aca="false">M41*$C42</f>
        <v>0</v>
      </c>
      <c r="N42" s="122"/>
      <c r="P42" s="124"/>
    </row>
    <row r="43" customFormat="false" ht="15" hidden="false" customHeight="true" outlineLevel="0" collapsed="false">
      <c r="A43" s="112" t="s">
        <v>501</v>
      </c>
      <c r="B43" s="113" t="str">
        <f aca="false">'ORÇAMENTARIA GERAL'!C191</f>
        <v>ADMINISTRAÇÃO LOCAL</v>
      </c>
      <c r="C43" s="114" t="n">
        <f aca="false">C44/$C$46</f>
        <v>0.202460620390584</v>
      </c>
      <c r="D43" s="115" t="n">
        <f aca="false">SUM(E43:N43)</f>
        <v>1</v>
      </c>
      <c r="E43" s="116" t="n">
        <v>0.2</v>
      </c>
      <c r="F43" s="117" t="n">
        <v>0.2</v>
      </c>
      <c r="G43" s="117" t="n">
        <v>0.2</v>
      </c>
      <c r="H43" s="117" t="n">
        <v>0.2</v>
      </c>
      <c r="I43" s="118" t="n">
        <v>0.2</v>
      </c>
      <c r="J43" s="119"/>
      <c r="K43" s="117"/>
      <c r="L43" s="117"/>
      <c r="M43" s="117"/>
      <c r="N43" s="118"/>
      <c r="P43" s="124"/>
    </row>
    <row r="44" customFormat="false" ht="15" hidden="false" customHeight="false" outlineLevel="0" collapsed="false">
      <c r="A44" s="112"/>
      <c r="B44" s="113"/>
      <c r="C44" s="120" t="n">
        <f aca="false">'ORÇAMENTARIA GERAL'!H191</f>
        <v>86812.15</v>
      </c>
      <c r="D44" s="121" t="n">
        <f aca="false">SUM(E44:N44)</f>
        <v>86812.15</v>
      </c>
      <c r="E44" s="121" t="n">
        <f aca="false">E43*$C44</f>
        <v>17362.43</v>
      </c>
      <c r="F44" s="121" t="n">
        <f aca="false">F43*$C44</f>
        <v>17362.43</v>
      </c>
      <c r="G44" s="121" t="n">
        <f aca="false">G43*$C44</f>
        <v>17362.43</v>
      </c>
      <c r="H44" s="121" t="n">
        <f aca="false">H43*$C44</f>
        <v>17362.43</v>
      </c>
      <c r="I44" s="122" t="n">
        <f aca="false">I43*$C44</f>
        <v>17362.43</v>
      </c>
      <c r="J44" s="123" t="n">
        <f aca="false">J43*$C44</f>
        <v>0</v>
      </c>
      <c r="K44" s="121" t="n">
        <f aca="false">K43*$C44</f>
        <v>0</v>
      </c>
      <c r="L44" s="121" t="n">
        <f aca="false">L43*$C44</f>
        <v>0</v>
      </c>
      <c r="M44" s="121" t="n">
        <f aca="false">M43*$C44</f>
        <v>0</v>
      </c>
      <c r="N44" s="122" t="n">
        <f aca="false">N43*$C44</f>
        <v>0</v>
      </c>
      <c r="P44" s="124"/>
    </row>
    <row r="45" customFormat="false" ht="15" hidden="false" customHeight="true" outlineLevel="0" collapsed="false">
      <c r="A45" s="130" t="s">
        <v>502</v>
      </c>
      <c r="B45" s="130"/>
      <c r="C45" s="131" t="n">
        <f aca="false">C43+C41+C39+C37+C35+C33+C31+C29+C27+C25+C23+C21+C19+C17+C15+C13+C11+C9+C7+C5</f>
        <v>1</v>
      </c>
      <c r="D45" s="132" t="n">
        <f aca="false">SUM(E45:N45)</f>
        <v>1</v>
      </c>
      <c r="E45" s="132" t="n">
        <f aca="false">E46/$C$46</f>
        <v>0.163190879464728</v>
      </c>
      <c r="F45" s="132" t="n">
        <f aca="false">F46/$C$46</f>
        <v>0.0800018627035214</v>
      </c>
      <c r="G45" s="132" t="n">
        <f aca="false">G46/$C$46</f>
        <v>0.112241442898144</v>
      </c>
      <c r="H45" s="132" t="n">
        <f aca="false">H46/$C$46</f>
        <v>0.394302728759209</v>
      </c>
      <c r="I45" s="133" t="n">
        <f aca="false">I46/$C$46</f>
        <v>0.250263086174397</v>
      </c>
      <c r="J45" s="134" t="n">
        <f aca="false">J46/$C$46</f>
        <v>0</v>
      </c>
      <c r="K45" s="132" t="n">
        <f aca="false">K46/$C$46</f>
        <v>0</v>
      </c>
      <c r="L45" s="132" t="n">
        <f aca="false">L46/$C$46</f>
        <v>0</v>
      </c>
      <c r="M45" s="132" t="n">
        <f aca="false">M46/$C$46</f>
        <v>0</v>
      </c>
      <c r="N45" s="133" t="n">
        <f aca="false">N46/$C$46</f>
        <v>0</v>
      </c>
      <c r="P45" s="124"/>
    </row>
    <row r="46" customFormat="false" ht="15" hidden="false" customHeight="false" outlineLevel="0" collapsed="false">
      <c r="A46" s="130"/>
      <c r="B46" s="130"/>
      <c r="C46" s="135" t="n">
        <f aca="false">SUM(C22,C20,C18,C16,C14,C12,C10,C8,C6+C24+C26+C28+C30+C32+C34+C36+C38+C40+C42+C44)</f>
        <v>428785.36</v>
      </c>
      <c r="D46" s="135" t="n">
        <f aca="false">SUM(E46:N46)</f>
        <v>428785.36</v>
      </c>
      <c r="E46" s="135" t="n">
        <f aca="false">SUM(E22,E20,E18,E16,E14,E12,E10,E8,E6+E24+E26+E28+E30+E32+E34+E36+E38+E40+E42+E44)</f>
        <v>69973.86</v>
      </c>
      <c r="F46" s="135" t="n">
        <f aca="false">SUM(F22,F20,F18,F16,F14,F12,F10,F8,F6+F24+F26+F28+F30+F32+F34+F36+F38+F40+F42+F44)</f>
        <v>34303.6275</v>
      </c>
      <c r="G46" s="135" t="n">
        <f aca="false">SUM(G22,G20,G18,G16,G14,G12,G10,G8,G6+G24+G26+G28+G30+G32+G34+G36+G38+G40+G42+G44)</f>
        <v>48127.4875</v>
      </c>
      <c r="H46" s="135" t="n">
        <f aca="false">SUM(H22,H20,H18,H16,H14,H12,H10,H8,H6+H24+H26+H28+H30+H32+H34+H36+H38+H40+H42+H44)</f>
        <v>169071.2375</v>
      </c>
      <c r="I46" s="136" t="n">
        <f aca="false">SUM(I22,I20,I18,I16,I14,I12,I10,I8,I6+I24+I26+I28+I30+I32+I34+I36+I38+I40+I42+I44)</f>
        <v>107309.1475</v>
      </c>
      <c r="J46" s="137" t="n">
        <f aca="false">SUM(J22,J20,J18,J16,J14,J12,J10,J8,J6+J24+J26+J28+J30+J32+J34+J36+J38+J40+J42+J44)</f>
        <v>0</v>
      </c>
      <c r="K46" s="135" t="n">
        <f aca="false">SUM(K22,K20,K18,K16,K14,K12,K10,K8,K6+K24+K26+K28+K30+K32+K34+K36+K38+K40+K42+K44)</f>
        <v>0</v>
      </c>
      <c r="L46" s="135" t="n">
        <f aca="false">SUM(L22,L20,L18,L16,L14,L12,L10,L8,L6+L24+L26+L28+L30+L32+L34+L36+L38+L40+L42+L44)</f>
        <v>0</v>
      </c>
      <c r="M46" s="135" t="n">
        <f aca="false">SUM(M22,M20,M18,M16,M14,M12,M10,M8,M6+M24+M26+M28+M30+M32+M34+M36+M38+M40+M42+M44)</f>
        <v>0</v>
      </c>
      <c r="N46" s="135" t="n">
        <f aca="false">SUM(N22,N20,N18,N16,N14,N12,N10,N8,N6+N24+N26+N28+N30+N32+N34+N36+N38+N40+N42+N44)</f>
        <v>0</v>
      </c>
      <c r="P46" s="124"/>
    </row>
    <row r="47" customFormat="false" ht="14.25" hidden="false" customHeight="true" outlineLevel="0" collapsed="false">
      <c r="A47" s="138"/>
      <c r="B47" s="139"/>
      <c r="C47" s="139"/>
      <c r="D47" s="139"/>
      <c r="E47" s="139"/>
      <c r="F47" s="139"/>
      <c r="G47" s="139"/>
      <c r="H47" s="139"/>
      <c r="I47" s="140"/>
      <c r="J47" s="139"/>
      <c r="K47" s="139"/>
      <c r="L47" s="139"/>
      <c r="M47" s="139"/>
      <c r="N47" s="140"/>
    </row>
    <row r="48" customFormat="false" ht="14.25" hidden="false" customHeight="true" outlineLevel="0" collapsed="false">
      <c r="A48" s="141"/>
      <c r="B48" s="142"/>
      <c r="C48" s="142"/>
      <c r="D48" s="143"/>
      <c r="E48" s="143"/>
      <c r="F48" s="142"/>
      <c r="G48" s="142"/>
      <c r="H48" s="142"/>
      <c r="I48" s="144"/>
      <c r="J48" s="142"/>
      <c r="K48" s="142"/>
      <c r="L48" s="142"/>
      <c r="M48" s="142"/>
      <c r="N48" s="144"/>
    </row>
    <row r="49" customFormat="false" ht="16.5" hidden="false" customHeight="true" outlineLevel="0" collapsed="false">
      <c r="A49" s="145"/>
      <c r="B49" s="146"/>
      <c r="C49" s="146"/>
      <c r="D49" s="146"/>
      <c r="E49" s="146"/>
      <c r="F49" s="146"/>
      <c r="G49" s="146"/>
      <c r="H49" s="146"/>
      <c r="I49" s="90"/>
      <c r="J49" s="146"/>
      <c r="K49" s="146"/>
      <c r="L49" s="146"/>
      <c r="M49" s="146"/>
      <c r="N49" s="90"/>
    </row>
    <row r="50" s="2" customFormat="true" ht="15.75" hidden="false" customHeight="true" outlineLevel="0" collapsed="false">
      <c r="A50" s="86" t="s">
        <v>467</v>
      </c>
      <c r="B50" s="86"/>
      <c r="C50" s="86"/>
      <c r="D50" s="86"/>
      <c r="E50" s="86"/>
      <c r="F50" s="86"/>
      <c r="G50" s="86"/>
      <c r="H50" s="86"/>
      <c r="I50" s="86"/>
    </row>
    <row r="51" s="2" customFormat="true" ht="17.25" hidden="false" customHeight="true" outlineLevel="0" collapsed="false">
      <c r="A51" s="86" t="s">
        <v>503</v>
      </c>
      <c r="B51" s="86"/>
      <c r="C51" s="86"/>
      <c r="D51" s="86"/>
      <c r="E51" s="86"/>
      <c r="F51" s="86"/>
      <c r="G51" s="86"/>
      <c r="H51" s="86"/>
      <c r="I51" s="86"/>
      <c r="J51" s="88"/>
      <c r="K51" s="88"/>
      <c r="L51" s="88"/>
      <c r="M51" s="88"/>
      <c r="N51" s="92"/>
    </row>
    <row r="52" s="2" customFormat="true" ht="12.75" hidden="false" customHeight="true" outlineLevel="0" collapsed="false">
      <c r="A52" s="147" t="s">
        <v>504</v>
      </c>
      <c r="B52" s="147"/>
      <c r="C52" s="147"/>
      <c r="D52" s="147"/>
      <c r="E52" s="147"/>
      <c r="F52" s="147"/>
      <c r="G52" s="147"/>
      <c r="H52" s="147"/>
      <c r="I52" s="147"/>
      <c r="J52" s="96"/>
      <c r="K52" s="96"/>
      <c r="L52" s="96"/>
      <c r="M52" s="96"/>
      <c r="N52" s="148"/>
    </row>
    <row r="53" s="2" customFormat="true" ht="12.75" hidden="false" customHeight="true" outlineLevel="0" collapsed="false">
      <c r="A53" s="147"/>
      <c r="B53" s="147"/>
      <c r="C53" s="147"/>
      <c r="D53" s="147"/>
      <c r="E53" s="147"/>
      <c r="F53" s="147"/>
      <c r="G53" s="147"/>
      <c r="H53" s="147"/>
      <c r="I53" s="147"/>
      <c r="J53" s="149"/>
      <c r="K53" s="149"/>
      <c r="L53" s="149"/>
      <c r="M53" s="149"/>
      <c r="N53" s="150"/>
    </row>
    <row r="54" customFormat="false" ht="15" hidden="false" customHeight="false" outlineLevel="0" collapsed="false">
      <c r="D54" s="124"/>
    </row>
    <row r="55" customFormat="false" ht="15" hidden="false" customHeight="false" outlineLevel="0" collapsed="false">
      <c r="C55" s="124"/>
      <c r="D55" s="124"/>
      <c r="E55" s="125"/>
      <c r="F55" s="125"/>
      <c r="G55" s="125"/>
      <c r="H55" s="125"/>
      <c r="I55" s="125"/>
      <c r="J55" s="125"/>
      <c r="K55" s="125"/>
      <c r="L55" s="125"/>
      <c r="M55" s="125"/>
      <c r="N55" s="125"/>
    </row>
    <row r="56" customFormat="false" ht="15" hidden="false" customHeight="false" outlineLevel="0" collapsed="false">
      <c r="D56" s="124"/>
      <c r="E56" s="151"/>
      <c r="F56" s="151"/>
      <c r="G56" s="151"/>
      <c r="H56" s="151"/>
      <c r="I56" s="151"/>
      <c r="J56" s="151"/>
      <c r="K56" s="151"/>
      <c r="L56" s="151"/>
      <c r="M56" s="151"/>
      <c r="N56" s="151"/>
    </row>
    <row r="58" customFormat="false" ht="15" hidden="false" customHeight="false" outlineLevel="0" collapsed="false">
      <c r="D58" s="124"/>
      <c r="E58" s="152"/>
      <c r="F58" s="152"/>
      <c r="G58" s="152"/>
      <c r="H58" s="152"/>
      <c r="I58" s="152"/>
      <c r="J58" s="152"/>
      <c r="K58" s="152"/>
      <c r="L58" s="152"/>
      <c r="M58" s="152"/>
      <c r="N58" s="152"/>
    </row>
    <row r="59" customFormat="false" ht="15" hidden="false" customHeight="false" outlineLevel="0" collapsed="false">
      <c r="D59" s="151"/>
      <c r="E59" s="153"/>
      <c r="F59" s="153"/>
      <c r="G59" s="153"/>
      <c r="H59" s="153"/>
      <c r="I59" s="153"/>
      <c r="J59" s="153"/>
      <c r="K59" s="153"/>
      <c r="L59" s="153"/>
      <c r="M59" s="153"/>
      <c r="N59" s="153"/>
    </row>
    <row r="60" customFormat="false" ht="15" hidden="false" customHeight="false" outlineLevel="0" collapsed="false">
      <c r="E60" s="125"/>
      <c r="F60" s="125"/>
      <c r="G60" s="125"/>
      <c r="H60" s="125"/>
      <c r="I60" s="125"/>
      <c r="J60" s="125"/>
      <c r="K60" s="125"/>
      <c r="L60" s="125"/>
      <c r="M60" s="125"/>
      <c r="N60" s="125"/>
    </row>
    <row r="63" customFormat="false" ht="15" hidden="false" customHeight="false" outlineLevel="0" collapsed="false">
      <c r="E63" s="125"/>
      <c r="F63" s="125"/>
      <c r="G63" s="125"/>
      <c r="H63" s="125"/>
      <c r="I63" s="125"/>
      <c r="J63" s="125"/>
      <c r="K63" s="125"/>
      <c r="L63" s="125"/>
      <c r="M63" s="125"/>
      <c r="N63" s="125"/>
    </row>
  </sheetData>
  <mergeCells count="47">
    <mergeCell ref="A1:I1"/>
    <mergeCell ref="A2:I2"/>
    <mergeCell ref="A3:I3"/>
    <mergeCell ref="A5:A6"/>
    <mergeCell ref="B5:B6"/>
    <mergeCell ref="A7:A8"/>
    <mergeCell ref="B7:B8"/>
    <mergeCell ref="A9:A10"/>
    <mergeCell ref="B9:B10"/>
    <mergeCell ref="A11:A12"/>
    <mergeCell ref="B11:B12"/>
    <mergeCell ref="A13:A14"/>
    <mergeCell ref="B13:B14"/>
    <mergeCell ref="A15:A16"/>
    <mergeCell ref="B15:B16"/>
    <mergeCell ref="A17:A18"/>
    <mergeCell ref="B17:B18"/>
    <mergeCell ref="A19:A20"/>
    <mergeCell ref="B19:B20"/>
    <mergeCell ref="A21:A22"/>
    <mergeCell ref="B21:B22"/>
    <mergeCell ref="A23:A24"/>
    <mergeCell ref="B23:B24"/>
    <mergeCell ref="A25:A26"/>
    <mergeCell ref="B25:B26"/>
    <mergeCell ref="A27:A28"/>
    <mergeCell ref="B27:B28"/>
    <mergeCell ref="A29:A30"/>
    <mergeCell ref="B29:B30"/>
    <mergeCell ref="A31:A32"/>
    <mergeCell ref="B31:B32"/>
    <mergeCell ref="A33:A34"/>
    <mergeCell ref="B33:B34"/>
    <mergeCell ref="A35:A36"/>
    <mergeCell ref="B35:B36"/>
    <mergeCell ref="A37:A38"/>
    <mergeCell ref="B37:B38"/>
    <mergeCell ref="A39:A40"/>
    <mergeCell ref="B39:B40"/>
    <mergeCell ref="A41:A42"/>
    <mergeCell ref="B41:B42"/>
    <mergeCell ref="A43:A44"/>
    <mergeCell ref="B43:B44"/>
    <mergeCell ref="A45:B46"/>
    <mergeCell ref="A50:I50"/>
    <mergeCell ref="A51:I51"/>
    <mergeCell ref="A52:I53"/>
  </mergeCells>
  <conditionalFormatting sqref="E37:N37 E35:N35 E25:N25 E43:N43 E31:N31 E33:N33 E39:N39 E41:N41 E9:N9 E11:N11 E13:N13 E15:N15 E17:N17 E19:N19 E21:N21 E5:N5 E7:N7 E27:N27 E29:N29 E23:N23">
    <cfRule type="cellIs" priority="2" operator="greaterThan" aboveAverage="0" equalAverage="0" bottom="0" percent="0" rank="0" text="" dxfId="0">
      <formula>0</formula>
    </cfRule>
  </conditionalFormatting>
  <printOptions headings="false" gridLines="false" gridLinesSet="true" horizontalCentered="true" verticalCentered="false"/>
  <pageMargins left="0.511805555555555" right="0.511805555555555" top="0.196527777777778" bottom="0.19652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FFCC00"/>
    <pageSetUpPr fitToPage="false"/>
  </sheetPr>
  <dimension ref="A1:V43"/>
  <sheetViews>
    <sheetView showFormulas="false" showGridLines="false" showRowColHeaders="true" showZeros="false" rightToLeft="false" tabSelected="false" showOutlineSymbols="true" defaultGridColor="true" view="pageBreakPreview" topLeftCell="A13" colorId="64" zoomScale="115" zoomScaleNormal="100" zoomScalePageLayoutView="115" workbookViewId="0">
      <selection pane="topLeft" activeCell="I11" activeCellId="0" sqref="I11"/>
    </sheetView>
  </sheetViews>
  <sheetFormatPr defaultColWidth="8.6875" defaultRowHeight="12.75" zeroHeight="false" outlineLevelRow="0" outlineLevelCol="0"/>
  <cols>
    <col collapsed="false" customWidth="true" hidden="false" outlineLevel="0" max="1" min="1" style="0" width="4.71"/>
    <col collapsed="false" customWidth="true" hidden="false" outlineLevel="0" max="2" min="2" style="0" width="23.86"/>
    <col collapsed="false" customWidth="true" hidden="false" outlineLevel="0" max="8" min="3" style="0" width="3.86"/>
    <col collapsed="false" customWidth="true" hidden="false" outlineLevel="0" max="9" min="9" style="0" width="24.15"/>
  </cols>
  <sheetData>
    <row r="1" customFormat="false" ht="66" hidden="false" customHeight="true" outlineLevel="0" collapsed="false">
      <c r="A1" s="154"/>
      <c r="B1" s="154"/>
      <c r="C1" s="155"/>
      <c r="D1" s="155"/>
      <c r="E1" s="155"/>
      <c r="F1" s="155"/>
      <c r="G1" s="155"/>
      <c r="H1" s="155"/>
      <c r="I1" s="155"/>
      <c r="J1" s="156"/>
    </row>
    <row r="2" customFormat="false" ht="66" hidden="false" customHeight="true" outlineLevel="0" collapsed="false">
      <c r="A2" s="157"/>
      <c r="B2" s="158" t="s">
        <v>505</v>
      </c>
      <c r="C2" s="158"/>
      <c r="D2" s="158"/>
      <c r="E2" s="158"/>
      <c r="F2" s="158"/>
      <c r="G2" s="158"/>
      <c r="H2" s="158"/>
      <c r="I2" s="158"/>
      <c r="J2" s="158"/>
    </row>
    <row r="3" customFormat="false" ht="12.75" hidden="false" customHeight="false" outlineLevel="0" collapsed="false">
      <c r="A3" s="157"/>
      <c r="B3" s="159"/>
      <c r="C3" s="160"/>
      <c r="D3" s="160"/>
      <c r="E3" s="160"/>
      <c r="F3" s="160"/>
      <c r="G3" s="160"/>
      <c r="H3" s="160"/>
      <c r="I3" s="160"/>
      <c r="J3" s="161"/>
      <c r="K3" s="162"/>
      <c r="L3" s="162"/>
      <c r="M3" s="162"/>
      <c r="N3" s="162"/>
      <c r="O3" s="162"/>
      <c r="P3" s="162"/>
      <c r="Q3" s="162"/>
      <c r="R3" s="162"/>
      <c r="S3" s="162"/>
      <c r="T3" s="162"/>
      <c r="U3" s="163"/>
      <c r="V3" s="163"/>
    </row>
    <row r="4" customFormat="false" ht="24.75" hidden="false" customHeight="true" outlineLevel="0" collapsed="false">
      <c r="A4" s="157"/>
      <c r="B4" s="164" t="s">
        <v>506</v>
      </c>
      <c r="C4" s="164"/>
      <c r="D4" s="164"/>
      <c r="E4" s="164"/>
      <c r="F4" s="164"/>
      <c r="G4" s="164"/>
      <c r="H4" s="164"/>
      <c r="I4" s="164"/>
      <c r="J4" s="164"/>
      <c r="K4" s="162"/>
      <c r="L4" s="162"/>
      <c r="M4" s="162"/>
      <c r="N4" s="162"/>
      <c r="O4" s="162"/>
      <c r="P4" s="162"/>
      <c r="Q4" s="162"/>
      <c r="R4" s="162"/>
      <c r="S4" s="162"/>
      <c r="T4" s="162"/>
      <c r="U4" s="163"/>
      <c r="V4" s="163"/>
    </row>
    <row r="5" customFormat="false" ht="12.75" hidden="false" customHeight="false" outlineLevel="0" collapsed="false">
      <c r="A5" s="157"/>
      <c r="B5" s="164"/>
      <c r="C5" s="164"/>
      <c r="D5" s="164"/>
      <c r="E5" s="164"/>
      <c r="F5" s="164"/>
      <c r="G5" s="164"/>
      <c r="H5" s="164"/>
      <c r="I5" s="164"/>
      <c r="J5" s="164"/>
      <c r="K5" s="162"/>
      <c r="L5" s="162"/>
      <c r="M5" s="162"/>
      <c r="N5" s="162"/>
      <c r="O5" s="162"/>
      <c r="P5" s="162"/>
      <c r="Q5" s="162"/>
      <c r="R5" s="162"/>
      <c r="S5" s="162"/>
      <c r="T5" s="162"/>
      <c r="U5" s="163"/>
      <c r="V5" s="163"/>
    </row>
    <row r="6" customFormat="false" ht="12.75" hidden="false" customHeight="false" outlineLevel="0" collapsed="false">
      <c r="A6" s="157"/>
      <c r="B6" s="165" t="s">
        <v>507</v>
      </c>
      <c r="C6" s="166"/>
      <c r="D6" s="166"/>
      <c r="E6" s="166"/>
      <c r="F6" s="166"/>
      <c r="G6" s="166"/>
      <c r="H6" s="166"/>
      <c r="I6" s="166"/>
      <c r="J6" s="167"/>
      <c r="K6" s="162"/>
      <c r="L6" s="162"/>
      <c r="M6" s="162"/>
      <c r="N6" s="162"/>
      <c r="O6" s="162"/>
      <c r="P6" s="162"/>
      <c r="Q6" s="162"/>
      <c r="R6" s="162"/>
      <c r="S6" s="162"/>
      <c r="T6" s="162"/>
      <c r="U6" s="163"/>
      <c r="V6" s="163"/>
    </row>
    <row r="7" customFormat="false" ht="12.75" hidden="false" customHeight="false" outlineLevel="0" collapsed="false">
      <c r="A7" s="157"/>
      <c r="B7" s="168" t="s">
        <v>508</v>
      </c>
      <c r="C7" s="169"/>
      <c r="D7" s="169"/>
      <c r="E7" s="169"/>
      <c r="F7" s="169"/>
      <c r="G7" s="169"/>
      <c r="H7" s="169"/>
      <c r="I7" s="169"/>
      <c r="J7" s="170"/>
      <c r="K7" s="162"/>
      <c r="L7" s="162"/>
      <c r="M7" s="162"/>
      <c r="N7" s="162"/>
      <c r="O7" s="162"/>
      <c r="P7" s="162"/>
      <c r="Q7" s="162"/>
      <c r="R7" s="162"/>
      <c r="S7" s="162"/>
      <c r="T7" s="162"/>
      <c r="U7" s="163"/>
      <c r="V7" s="163"/>
    </row>
    <row r="8" customFormat="false" ht="12.75" hidden="false" customHeight="false" outlineLevel="0" collapsed="false">
      <c r="A8" s="157"/>
      <c r="B8" s="171" t="s">
        <v>509</v>
      </c>
      <c r="C8" s="172"/>
      <c r="D8" s="172"/>
      <c r="E8" s="172"/>
      <c r="F8" s="172"/>
      <c r="G8" s="172"/>
      <c r="H8" s="172"/>
      <c r="I8" s="172"/>
      <c r="J8" s="173"/>
      <c r="K8" s="162"/>
      <c r="L8" s="162"/>
      <c r="M8" s="162"/>
      <c r="N8" s="162"/>
      <c r="O8" s="162"/>
      <c r="P8" s="162"/>
      <c r="Q8" s="162"/>
      <c r="R8" s="162"/>
      <c r="S8" s="162"/>
      <c r="T8" s="162"/>
      <c r="U8" s="163"/>
      <c r="V8" s="163"/>
    </row>
    <row r="9" customFormat="false" ht="12.75" hidden="false" customHeight="false" outlineLevel="0" collapsed="false">
      <c r="A9" s="157"/>
      <c r="B9" s="168" t="s">
        <v>510</v>
      </c>
      <c r="C9" s="169"/>
      <c r="D9" s="169"/>
      <c r="E9" s="169"/>
      <c r="F9" s="174"/>
      <c r="G9" s="174"/>
      <c r="H9" s="174"/>
      <c r="I9" s="174"/>
      <c r="J9" s="170"/>
      <c r="K9" s="162"/>
      <c r="L9" s="162"/>
      <c r="M9" s="162"/>
      <c r="N9" s="162"/>
      <c r="O9" s="162"/>
      <c r="P9" s="162"/>
      <c r="Q9" s="162"/>
      <c r="R9" s="162"/>
      <c r="S9" s="162"/>
      <c r="T9" s="162"/>
      <c r="U9" s="163"/>
      <c r="V9" s="163"/>
    </row>
    <row r="10" customFormat="false" ht="12.75" hidden="false" customHeight="true" outlineLevel="0" collapsed="false">
      <c r="A10" s="157"/>
      <c r="B10" s="175" t="s">
        <v>511</v>
      </c>
      <c r="C10" s="175"/>
      <c r="D10" s="175"/>
      <c r="E10" s="175"/>
      <c r="F10" s="175"/>
      <c r="G10" s="175"/>
      <c r="H10" s="175"/>
      <c r="I10" s="175"/>
      <c r="J10" s="175"/>
      <c r="K10" s="162"/>
      <c r="L10" s="162"/>
      <c r="M10" s="162"/>
      <c r="N10" s="162"/>
      <c r="O10" s="162"/>
      <c r="P10" s="162"/>
      <c r="Q10" s="162"/>
      <c r="R10" s="162"/>
      <c r="S10" s="162"/>
      <c r="T10" s="162"/>
      <c r="U10" s="163"/>
      <c r="V10" s="163"/>
    </row>
    <row r="11" customFormat="false" ht="12.75" hidden="false" customHeight="false" outlineLevel="0" collapsed="false">
      <c r="A11" s="157"/>
      <c r="B11" s="176" t="s">
        <v>512</v>
      </c>
      <c r="C11" s="174"/>
      <c r="D11" s="174"/>
      <c r="E11" s="174"/>
      <c r="F11" s="169"/>
      <c r="G11" s="169"/>
      <c r="H11" s="169"/>
      <c r="I11" s="169"/>
      <c r="J11" s="170"/>
      <c r="K11" s="162"/>
      <c r="L11" s="162"/>
      <c r="M11" s="162"/>
      <c r="N11" s="162"/>
      <c r="O11" s="162"/>
      <c r="P11" s="162"/>
      <c r="Q11" s="162"/>
      <c r="R11" s="162"/>
      <c r="S11" s="162"/>
      <c r="T11" s="162"/>
      <c r="U11" s="163"/>
      <c r="V11" s="163"/>
    </row>
    <row r="12" customFormat="false" ht="12.75" hidden="false" customHeight="false" outlineLevel="0" collapsed="false">
      <c r="A12" s="157"/>
      <c r="B12" s="177"/>
      <c r="C12" s="178"/>
      <c r="D12" s="178"/>
      <c r="E12" s="178"/>
      <c r="F12" s="178"/>
      <c r="G12" s="178"/>
      <c r="H12" s="178"/>
      <c r="I12" s="178"/>
      <c r="J12" s="179"/>
      <c r="K12" s="162"/>
      <c r="L12" s="162"/>
      <c r="M12" s="162"/>
      <c r="N12" s="162"/>
      <c r="O12" s="162"/>
      <c r="P12" s="162"/>
      <c r="Q12" s="162"/>
      <c r="R12" s="162"/>
      <c r="S12" s="162"/>
      <c r="T12" s="162"/>
      <c r="U12" s="163"/>
      <c r="V12" s="163"/>
    </row>
    <row r="13" customFormat="false" ht="12.75" hidden="false" customHeight="false" outlineLevel="0" collapsed="false">
      <c r="A13" s="157"/>
      <c r="B13" s="168" t="s">
        <v>513</v>
      </c>
      <c r="C13" s="180"/>
      <c r="D13" s="180"/>
      <c r="E13" s="180"/>
      <c r="F13" s="180"/>
      <c r="G13" s="180"/>
      <c r="H13" s="180"/>
      <c r="I13" s="180"/>
      <c r="J13" s="181" t="s">
        <v>514</v>
      </c>
      <c r="K13" s="162"/>
      <c r="L13" s="162"/>
      <c r="M13" s="162"/>
      <c r="N13" s="162"/>
      <c r="O13" s="162"/>
      <c r="P13" s="162"/>
      <c r="Q13" s="162"/>
      <c r="R13" s="162"/>
      <c r="S13" s="162"/>
      <c r="T13" s="162"/>
      <c r="U13" s="163"/>
      <c r="V13" s="163"/>
    </row>
    <row r="14" customFormat="false" ht="12.75" hidden="false" customHeight="false" outlineLevel="0" collapsed="false">
      <c r="A14" s="157"/>
      <c r="B14" s="171" t="s">
        <v>515</v>
      </c>
      <c r="C14" s="172"/>
      <c r="D14" s="172"/>
      <c r="E14" s="172"/>
      <c r="F14" s="172"/>
      <c r="G14" s="172"/>
      <c r="H14" s="172"/>
      <c r="I14" s="172"/>
      <c r="J14" s="173" t="str">
        <f aca="false">[6]PLANILHA!N11</f>
        <v>MG</v>
      </c>
      <c r="K14" s="162"/>
      <c r="L14" s="162"/>
      <c r="M14" s="162"/>
      <c r="N14" s="162"/>
      <c r="O14" s="162"/>
      <c r="P14" s="162"/>
      <c r="Q14" s="162"/>
      <c r="R14" s="162"/>
      <c r="S14" s="162"/>
      <c r="T14" s="162"/>
      <c r="U14" s="163"/>
      <c r="V14" s="163"/>
    </row>
    <row r="15" customFormat="false" ht="12.75" hidden="false" customHeight="false" outlineLevel="0" collapsed="false">
      <c r="A15" s="157"/>
      <c r="B15" s="168" t="s">
        <v>516</v>
      </c>
      <c r="C15" s="180"/>
      <c r="D15" s="180"/>
      <c r="E15" s="180"/>
      <c r="F15" s="180"/>
      <c r="G15" s="180"/>
      <c r="H15" s="180"/>
      <c r="I15" s="180"/>
      <c r="J15" s="181"/>
      <c r="K15" s="162"/>
      <c r="L15" s="162"/>
      <c r="M15" s="162"/>
      <c r="N15" s="162"/>
      <c r="O15" s="162"/>
      <c r="P15" s="162"/>
      <c r="Q15" s="162"/>
      <c r="R15" s="162"/>
      <c r="S15" s="162"/>
      <c r="T15" s="162"/>
      <c r="U15" s="163"/>
      <c r="V15" s="163"/>
    </row>
    <row r="16" customFormat="false" ht="12.75" hidden="false" customHeight="false" outlineLevel="0" collapsed="false">
      <c r="A16" s="157"/>
      <c r="B16" s="171"/>
      <c r="C16" s="172"/>
      <c r="D16" s="172"/>
      <c r="E16" s="172"/>
      <c r="F16" s="172"/>
      <c r="G16" s="172"/>
      <c r="H16" s="172"/>
      <c r="I16" s="172"/>
      <c r="J16" s="173"/>
      <c r="K16" s="162"/>
      <c r="L16" s="162"/>
      <c r="M16" s="162"/>
      <c r="N16" s="162"/>
      <c r="O16" s="162"/>
      <c r="P16" s="162"/>
      <c r="Q16" s="162"/>
      <c r="R16" s="162"/>
      <c r="S16" s="162"/>
      <c r="T16" s="162"/>
      <c r="U16" s="163"/>
      <c r="V16" s="163"/>
    </row>
    <row r="17" customFormat="false" ht="12.75" hidden="false" customHeight="false" outlineLevel="0" collapsed="false">
      <c r="A17" s="157"/>
      <c r="B17" s="157"/>
      <c r="C17" s="180"/>
      <c r="D17" s="180"/>
      <c r="E17" s="180"/>
      <c r="F17" s="180"/>
      <c r="G17" s="180"/>
      <c r="H17" s="180"/>
      <c r="I17" s="180"/>
      <c r="J17" s="181"/>
      <c r="K17" s="162"/>
      <c r="L17" s="162"/>
      <c r="M17" s="162"/>
      <c r="N17" s="162"/>
      <c r="O17" s="162"/>
      <c r="P17" s="162"/>
      <c r="Q17" s="162"/>
      <c r="R17" s="162"/>
      <c r="S17" s="162"/>
      <c r="T17" s="162"/>
      <c r="U17" s="163"/>
      <c r="V17" s="163"/>
    </row>
    <row r="18" customFormat="false" ht="12.75" hidden="false" customHeight="false" outlineLevel="0" collapsed="false">
      <c r="A18" s="157"/>
      <c r="B18" s="182" t="s">
        <v>517</v>
      </c>
      <c r="C18" s="182"/>
      <c r="D18" s="182"/>
      <c r="E18" s="182"/>
      <c r="F18" s="182"/>
      <c r="G18" s="182"/>
      <c r="H18" s="182"/>
      <c r="I18" s="182"/>
      <c r="J18" s="182"/>
      <c r="K18" s="162"/>
      <c r="L18" s="162"/>
      <c r="M18" s="162"/>
      <c r="N18" s="162"/>
      <c r="O18" s="162"/>
      <c r="P18" s="162"/>
      <c r="Q18" s="162"/>
      <c r="R18" s="162"/>
      <c r="S18" s="162"/>
      <c r="T18" s="162"/>
      <c r="U18" s="163"/>
      <c r="V18" s="163"/>
    </row>
    <row r="19" customFormat="false" ht="12.75" hidden="false" customHeight="true" outlineLevel="0" collapsed="false">
      <c r="A19" s="157"/>
      <c r="B19" s="183" t="s">
        <v>518</v>
      </c>
      <c r="C19" s="184" t="s">
        <v>519</v>
      </c>
      <c r="D19" s="184"/>
      <c r="E19" s="184"/>
      <c r="F19" s="184"/>
      <c r="G19" s="184"/>
      <c r="H19" s="184"/>
      <c r="I19" s="185" t="s">
        <v>520</v>
      </c>
      <c r="J19" s="185"/>
      <c r="K19" s="162"/>
      <c r="L19" s="162"/>
      <c r="M19" s="162"/>
      <c r="N19" s="162"/>
      <c r="O19" s="162"/>
      <c r="P19" s="162"/>
      <c r="Q19" s="162"/>
      <c r="R19" s="162"/>
      <c r="S19" s="162"/>
      <c r="T19" s="162"/>
      <c r="U19" s="163"/>
      <c r="V19" s="163"/>
    </row>
    <row r="20" customFormat="false" ht="12.75" hidden="false" customHeight="true" outlineLevel="0" collapsed="false">
      <c r="A20" s="157"/>
      <c r="B20" s="186"/>
      <c r="C20" s="184"/>
      <c r="D20" s="184"/>
      <c r="E20" s="184"/>
      <c r="F20" s="184"/>
      <c r="G20" s="184"/>
      <c r="H20" s="184"/>
      <c r="I20" s="185"/>
      <c r="J20" s="185"/>
      <c r="K20" s="162"/>
      <c r="L20" s="162"/>
      <c r="M20" s="162"/>
      <c r="N20" s="162"/>
      <c r="O20" s="162"/>
      <c r="P20" s="162"/>
      <c r="Q20" s="162"/>
      <c r="R20" s="162"/>
      <c r="S20" s="162"/>
      <c r="T20" s="162"/>
      <c r="U20" s="163"/>
      <c r="V20" s="163"/>
    </row>
    <row r="21" customFormat="false" ht="12.75" hidden="false" customHeight="true" outlineLevel="0" collapsed="false">
      <c r="A21" s="157"/>
      <c r="B21" s="187" t="s">
        <v>521</v>
      </c>
      <c r="C21" s="188" t="s">
        <v>522</v>
      </c>
      <c r="D21" s="189" t="n">
        <v>0.03</v>
      </c>
      <c r="E21" s="189"/>
      <c r="F21" s="190" t="s">
        <v>523</v>
      </c>
      <c r="G21" s="191" t="n">
        <v>0.055</v>
      </c>
      <c r="H21" s="191"/>
      <c r="I21" s="192" t="s">
        <v>521</v>
      </c>
      <c r="J21" s="193" t="n">
        <v>0.035</v>
      </c>
      <c r="K21" s="162"/>
      <c r="L21" s="162"/>
      <c r="M21" s="162"/>
      <c r="N21" s="162" t="n">
        <v>0.0425</v>
      </c>
      <c r="O21" s="162"/>
      <c r="P21" s="162"/>
      <c r="Q21" s="162" t="n">
        <v>0.03</v>
      </c>
      <c r="R21" s="162"/>
      <c r="S21" s="162"/>
      <c r="T21" s="162"/>
      <c r="U21" s="163"/>
      <c r="V21" s="163"/>
    </row>
    <row r="22" customFormat="false" ht="12.75" hidden="false" customHeight="true" outlineLevel="0" collapsed="false">
      <c r="A22" s="157"/>
      <c r="B22" s="194" t="s">
        <v>524</v>
      </c>
      <c r="C22" s="195" t="s">
        <v>522</v>
      </c>
      <c r="D22" s="196" t="n">
        <v>0.008</v>
      </c>
      <c r="E22" s="196"/>
      <c r="F22" s="197" t="s">
        <v>523</v>
      </c>
      <c r="G22" s="198" t="n">
        <v>0.01</v>
      </c>
      <c r="H22" s="198"/>
      <c r="I22" s="199" t="s">
        <v>524</v>
      </c>
      <c r="J22" s="193" t="n">
        <v>0.009</v>
      </c>
      <c r="K22" s="162"/>
      <c r="L22" s="162"/>
      <c r="M22" s="162"/>
      <c r="N22" s="162" t="n">
        <v>0.009</v>
      </c>
      <c r="O22" s="162"/>
      <c r="P22" s="162"/>
      <c r="Q22" s="162" t="n">
        <v>0.008</v>
      </c>
      <c r="R22" s="162"/>
      <c r="S22" s="162"/>
      <c r="T22" s="162"/>
      <c r="U22" s="163"/>
      <c r="V22" s="163"/>
    </row>
    <row r="23" customFormat="false" ht="12.75" hidden="false" customHeight="true" outlineLevel="0" collapsed="false">
      <c r="A23" s="157"/>
      <c r="B23" s="194" t="s">
        <v>525</v>
      </c>
      <c r="C23" s="195" t="s">
        <v>522</v>
      </c>
      <c r="D23" s="196" t="n">
        <v>0.0097</v>
      </c>
      <c r="E23" s="196"/>
      <c r="F23" s="197" t="s">
        <v>523</v>
      </c>
      <c r="G23" s="198" t="n">
        <v>0.0127</v>
      </c>
      <c r="H23" s="198"/>
      <c r="I23" s="199" t="s">
        <v>525</v>
      </c>
      <c r="J23" s="193" t="n">
        <v>0.0123</v>
      </c>
      <c r="K23" s="162"/>
      <c r="L23" s="162"/>
      <c r="M23" s="162"/>
      <c r="N23" s="162" t="n">
        <v>0.0123</v>
      </c>
      <c r="O23" s="162"/>
      <c r="P23" s="162"/>
      <c r="Q23" s="162" t="n">
        <v>0.0097</v>
      </c>
      <c r="R23" s="162"/>
      <c r="S23" s="162"/>
      <c r="T23" s="162"/>
      <c r="U23" s="163"/>
      <c r="V23" s="163"/>
    </row>
    <row r="24" customFormat="false" ht="12.75" hidden="false" customHeight="true" outlineLevel="0" collapsed="false">
      <c r="A24" s="157"/>
      <c r="B24" s="194" t="s">
        <v>526</v>
      </c>
      <c r="C24" s="195" t="s">
        <v>522</v>
      </c>
      <c r="D24" s="196" t="n">
        <v>0.0059</v>
      </c>
      <c r="E24" s="196"/>
      <c r="F24" s="197" t="s">
        <v>523</v>
      </c>
      <c r="G24" s="198" t="n">
        <v>0.0139</v>
      </c>
      <c r="H24" s="198"/>
      <c r="I24" s="199" t="s">
        <v>526</v>
      </c>
      <c r="J24" s="193" t="n">
        <v>0.0095</v>
      </c>
      <c r="K24" s="162"/>
      <c r="L24" s="162"/>
      <c r="M24" s="162"/>
      <c r="N24" s="162" t="n">
        <v>0.0095</v>
      </c>
      <c r="O24" s="162"/>
      <c r="P24" s="162"/>
      <c r="Q24" s="162" t="n">
        <v>0.0059</v>
      </c>
      <c r="R24" s="162"/>
      <c r="S24" s="162"/>
      <c r="T24" s="162"/>
      <c r="U24" s="163"/>
      <c r="V24" s="163"/>
    </row>
    <row r="25" customFormat="false" ht="12.75" hidden="false" customHeight="true" outlineLevel="0" collapsed="false">
      <c r="A25" s="157"/>
      <c r="B25" s="194" t="s">
        <v>527</v>
      </c>
      <c r="C25" s="195" t="s">
        <v>522</v>
      </c>
      <c r="D25" s="196" t="n">
        <v>0.0616</v>
      </c>
      <c r="E25" s="196"/>
      <c r="F25" s="197" t="s">
        <v>523</v>
      </c>
      <c r="G25" s="198" t="n">
        <v>0.0896</v>
      </c>
      <c r="H25" s="198"/>
      <c r="I25" s="199" t="s">
        <v>527</v>
      </c>
      <c r="J25" s="193" t="n">
        <v>0.0709</v>
      </c>
      <c r="K25" s="162"/>
      <c r="L25" s="162"/>
      <c r="M25" s="162"/>
      <c r="N25" s="162" t="n">
        <v>0.0633</v>
      </c>
      <c r="O25" s="162"/>
      <c r="P25" s="162"/>
      <c r="Q25" s="162" t="n">
        <v>0.0616</v>
      </c>
      <c r="R25" s="162"/>
      <c r="S25" s="162"/>
      <c r="T25" s="162"/>
      <c r="U25" s="163"/>
      <c r="V25" s="163"/>
    </row>
    <row r="26" customFormat="false" ht="12.75" hidden="false" customHeight="true" outlineLevel="0" collapsed="false">
      <c r="A26" s="157"/>
      <c r="B26" s="200" t="s">
        <v>528</v>
      </c>
      <c r="C26" s="195" t="s">
        <v>522</v>
      </c>
      <c r="D26" s="196" t="n">
        <v>0.0565</v>
      </c>
      <c r="E26" s="196"/>
      <c r="F26" s="197" t="s">
        <v>523</v>
      </c>
      <c r="G26" s="198" t="n">
        <v>0.0865</v>
      </c>
      <c r="H26" s="198"/>
      <c r="I26" s="201" t="s">
        <v>528</v>
      </c>
      <c r="J26" s="193" t="n">
        <v>0.0865</v>
      </c>
      <c r="K26" s="162"/>
      <c r="L26" s="162"/>
      <c r="M26" s="162"/>
      <c r="N26" s="162" t="n">
        <v>0.0865</v>
      </c>
      <c r="O26" s="162"/>
      <c r="P26" s="162"/>
      <c r="Q26" s="162" t="n">
        <v>0.0703</v>
      </c>
      <c r="R26" s="162"/>
      <c r="S26" s="162"/>
      <c r="T26" s="162"/>
      <c r="U26" s="163"/>
      <c r="V26" s="163"/>
    </row>
    <row r="27" customFormat="false" ht="12.75" hidden="false" customHeight="true" outlineLevel="0" collapsed="false">
      <c r="A27" s="157"/>
      <c r="B27" s="202" t="s">
        <v>529</v>
      </c>
      <c r="C27" s="203"/>
      <c r="D27" s="204" t="n">
        <v>0</v>
      </c>
      <c r="E27" s="204"/>
      <c r="F27" s="205" t="s">
        <v>530</v>
      </c>
      <c r="G27" s="206" t="n">
        <v>0.045</v>
      </c>
      <c r="H27" s="206"/>
      <c r="I27" s="207" t="s">
        <v>529</v>
      </c>
      <c r="J27" s="193" t="n">
        <v>0.045</v>
      </c>
      <c r="K27" s="162"/>
      <c r="L27" s="162" t="n">
        <f aca="false">IF(OR(J27=0,J27=0.045),0,1)</f>
        <v>0</v>
      </c>
      <c r="M27" s="162"/>
      <c r="N27" s="162" t="n">
        <v>0.045</v>
      </c>
      <c r="O27" s="162"/>
      <c r="P27" s="162"/>
      <c r="Q27" s="162" t="n">
        <v>0</v>
      </c>
      <c r="R27" s="162"/>
      <c r="S27" s="162"/>
      <c r="T27" s="162"/>
      <c r="U27" s="163"/>
      <c r="V27" s="163"/>
    </row>
    <row r="28" customFormat="false" ht="12.75" hidden="false" customHeight="false" outlineLevel="0" collapsed="false">
      <c r="A28" s="157"/>
      <c r="B28" s="208" t="s">
        <v>531</v>
      </c>
      <c r="C28" s="208"/>
      <c r="D28" s="208"/>
      <c r="E28" s="208"/>
      <c r="F28" s="208"/>
      <c r="G28" s="208"/>
      <c r="H28" s="208"/>
      <c r="I28" s="208"/>
      <c r="J28" s="208"/>
      <c r="K28" s="162"/>
      <c r="L28" s="162"/>
      <c r="M28" s="162"/>
      <c r="N28" s="162"/>
      <c r="O28" s="162"/>
      <c r="P28" s="162"/>
      <c r="Q28" s="162"/>
      <c r="R28" s="162"/>
      <c r="S28" s="162"/>
      <c r="T28" s="162"/>
      <c r="U28" s="163"/>
      <c r="V28" s="163"/>
    </row>
    <row r="29" customFormat="false" ht="12.75" hidden="false" customHeight="true" outlineLevel="0" collapsed="false">
      <c r="A29" s="157"/>
      <c r="B29" s="187" t="s">
        <v>521</v>
      </c>
      <c r="C29" s="209" t="str">
        <f aca="false">IF(J21&gt;G21,"Incidência maior que a permitida",IF(J21&lt;D21,"Incidência menor que a permitida","ok"))</f>
        <v>ok</v>
      </c>
      <c r="D29" s="209"/>
      <c r="E29" s="209"/>
      <c r="F29" s="209"/>
      <c r="G29" s="209"/>
      <c r="H29" s="209"/>
      <c r="I29" s="209"/>
      <c r="J29" s="209"/>
      <c r="K29" s="162"/>
      <c r="L29" s="162"/>
      <c r="M29" s="162"/>
      <c r="N29" s="162"/>
      <c r="O29" s="162"/>
      <c r="P29" s="162"/>
      <c r="Q29" s="162"/>
      <c r="R29" s="162"/>
      <c r="S29" s="162"/>
      <c r="T29" s="162"/>
      <c r="U29" s="163"/>
      <c r="V29" s="163"/>
    </row>
    <row r="30" customFormat="false" ht="12.75" hidden="false" customHeight="true" outlineLevel="0" collapsed="false">
      <c r="A30" s="157"/>
      <c r="B30" s="194" t="s">
        <v>524</v>
      </c>
      <c r="C30" s="210" t="str">
        <f aca="false">IF(J22&gt;G22,"Incidência maior que a permitida",IF(J22&lt;0,"Incidência menor que a permitida","ok"))</f>
        <v>ok</v>
      </c>
      <c r="D30" s="210"/>
      <c r="E30" s="210"/>
      <c r="F30" s="210"/>
      <c r="G30" s="210"/>
      <c r="H30" s="210"/>
      <c r="I30" s="210"/>
      <c r="J30" s="210"/>
      <c r="K30" s="162"/>
      <c r="L30" s="162" t="s">
        <v>532</v>
      </c>
      <c r="M30" s="162" t="s">
        <v>533</v>
      </c>
      <c r="N30" s="162"/>
      <c r="O30" s="162"/>
      <c r="P30" s="162"/>
      <c r="Q30" s="162"/>
      <c r="R30" s="162"/>
      <c r="S30" s="162"/>
      <c r="T30" s="162"/>
      <c r="U30" s="163"/>
      <c r="V30" s="163"/>
    </row>
    <row r="31" customFormat="false" ht="12.75" hidden="false" customHeight="true" outlineLevel="0" collapsed="false">
      <c r="A31" s="157"/>
      <c r="B31" s="194" t="s">
        <v>525</v>
      </c>
      <c r="C31" s="210" t="str">
        <f aca="false">IF(J23&gt;G23,"Incidência maior que a permitida",IF(J23&lt;0,"Incidência menor que a permitida","ok"))</f>
        <v>ok</v>
      </c>
      <c r="D31" s="210"/>
      <c r="E31" s="210"/>
      <c r="F31" s="210"/>
      <c r="G31" s="210"/>
      <c r="H31" s="210"/>
      <c r="I31" s="210"/>
      <c r="J31" s="210"/>
      <c r="K31" s="162"/>
      <c r="L31" s="162" t="n">
        <v>0.2646</v>
      </c>
      <c r="M31" s="162" t="n">
        <v>0.3148</v>
      </c>
      <c r="N31" s="162"/>
      <c r="O31" s="162"/>
      <c r="P31" s="162"/>
      <c r="Q31" s="162"/>
      <c r="R31" s="162"/>
      <c r="S31" s="162"/>
      <c r="T31" s="162"/>
      <c r="U31" s="163"/>
      <c r="V31" s="163"/>
    </row>
    <row r="32" customFormat="false" ht="12.75" hidden="false" customHeight="true" outlineLevel="0" collapsed="false">
      <c r="A32" s="157"/>
      <c r="B32" s="194" t="s">
        <v>526</v>
      </c>
      <c r="C32" s="210" t="str">
        <f aca="false">IF(J24&gt;G24,"Incidência maior que a permitida",IF(J24&lt;D24,"Incidência menor que a permitida","ok"))</f>
        <v>ok</v>
      </c>
      <c r="D32" s="210"/>
      <c r="E32" s="210"/>
      <c r="F32" s="210"/>
      <c r="G32" s="210"/>
      <c r="H32" s="210"/>
      <c r="I32" s="210"/>
      <c r="J32" s="210"/>
      <c r="K32" s="162"/>
      <c r="L32" s="162" t="n">
        <v>0.2034</v>
      </c>
      <c r="M32" s="162" t="n">
        <v>0.25</v>
      </c>
      <c r="N32" s="162"/>
      <c r="O32" s="162"/>
      <c r="P32" s="162"/>
      <c r="Q32" s="162"/>
      <c r="R32" s="162"/>
      <c r="S32" s="162"/>
      <c r="T32" s="162"/>
      <c r="U32" s="163"/>
      <c r="V32" s="163"/>
    </row>
    <row r="33" customFormat="false" ht="12.75" hidden="false" customHeight="true" outlineLevel="0" collapsed="false">
      <c r="A33" s="157"/>
      <c r="B33" s="194" t="s">
        <v>527</v>
      </c>
      <c r="C33" s="210" t="str">
        <f aca="false">IF(J25&gt;G25,"Incidência maior que a permitida",IF(J25&lt;D25,"Incidência menor que a permitida","ok"))</f>
        <v>ok</v>
      </c>
      <c r="D33" s="210"/>
      <c r="E33" s="210"/>
      <c r="F33" s="210"/>
      <c r="G33" s="210"/>
      <c r="H33" s="210"/>
      <c r="I33" s="210"/>
      <c r="J33" s="210"/>
      <c r="K33" s="162"/>
      <c r="L33" s="162"/>
      <c r="M33" s="162"/>
      <c r="N33" s="162"/>
      <c r="O33" s="162"/>
      <c r="P33" s="162"/>
      <c r="Q33" s="162"/>
      <c r="R33" s="162"/>
      <c r="S33" s="162"/>
      <c r="T33" s="162"/>
      <c r="U33" s="163"/>
      <c r="V33" s="163"/>
    </row>
    <row r="34" customFormat="false" ht="12.75" hidden="false" customHeight="true" outlineLevel="0" collapsed="false">
      <c r="A34" s="157"/>
      <c r="B34" s="200" t="s">
        <v>528</v>
      </c>
      <c r="C34" s="211" t="str">
        <f aca="false">IF(J26&gt;G26,"Incidência maior que a permitida",IF(J26&lt;D26,"Incidência menor que a permitida","ok"))</f>
        <v>ok</v>
      </c>
      <c r="D34" s="211"/>
      <c r="E34" s="211"/>
      <c r="F34" s="211"/>
      <c r="G34" s="211"/>
      <c r="H34" s="211"/>
      <c r="I34" s="211"/>
      <c r="J34" s="211"/>
      <c r="K34" s="162"/>
      <c r="L34" s="162"/>
      <c r="M34" s="162"/>
      <c r="N34" s="162"/>
      <c r="O34" s="162"/>
      <c r="P34" s="162"/>
      <c r="Q34" s="162"/>
      <c r="R34" s="162"/>
      <c r="S34" s="162"/>
      <c r="T34" s="162"/>
      <c r="U34" s="163"/>
      <c r="V34" s="163"/>
    </row>
    <row r="35" customFormat="false" ht="12.75" hidden="false" customHeight="true" outlineLevel="0" collapsed="false">
      <c r="A35" s="157"/>
      <c r="B35" s="202" t="s">
        <v>529</v>
      </c>
      <c r="C35" s="211" t="str">
        <f aca="false">IF(J27=D27,"ok",IF(J27=G27,"ok","Incidência não permitida"))</f>
        <v>ok</v>
      </c>
      <c r="D35" s="211"/>
      <c r="E35" s="211"/>
      <c r="F35" s="211"/>
      <c r="G35" s="211"/>
      <c r="H35" s="211"/>
      <c r="I35" s="211"/>
      <c r="J35" s="211"/>
      <c r="K35" s="162"/>
      <c r="L35" s="162"/>
      <c r="M35" s="162"/>
      <c r="N35" s="162"/>
      <c r="O35" s="162"/>
      <c r="P35" s="162"/>
      <c r="Q35" s="162"/>
      <c r="R35" s="162"/>
      <c r="S35" s="162"/>
      <c r="T35" s="162"/>
      <c r="U35" s="163"/>
      <c r="V35" s="163"/>
    </row>
    <row r="36" customFormat="false" ht="12.75" hidden="false" customHeight="true" outlineLevel="0" collapsed="false">
      <c r="A36" s="157"/>
      <c r="B36" s="212" t="s">
        <v>534</v>
      </c>
      <c r="C36" s="213" t="s">
        <v>535</v>
      </c>
      <c r="D36" s="213"/>
      <c r="E36" s="213"/>
      <c r="F36" s="213"/>
      <c r="G36" s="213"/>
      <c r="H36" s="213"/>
      <c r="I36" s="213"/>
      <c r="J36" s="214" t="n">
        <f aca="false">ROUND(((1+J21+J22+J23)*(1+J24)*(1+J25)/(1-(J26+J27))-1),4)</f>
        <v>0.3148</v>
      </c>
      <c r="K36" s="162"/>
      <c r="L36" s="162"/>
      <c r="M36" s="162"/>
      <c r="N36" s="162"/>
      <c r="O36" s="162"/>
      <c r="P36" s="162"/>
      <c r="Q36" s="162"/>
      <c r="R36" s="162"/>
      <c r="S36" s="162"/>
      <c r="T36" s="162"/>
      <c r="U36" s="163"/>
      <c r="V36" s="163"/>
    </row>
    <row r="37" customFormat="false" ht="12.75" hidden="false" customHeight="true" outlineLevel="0" collapsed="false">
      <c r="A37" s="157"/>
      <c r="B37" s="157"/>
      <c r="C37" s="215" t="str">
        <f aca="false">IF(J27=0.045,IF(AND(J36&gt;=L31,J36&lt;=M31),L30,M30),IF(AND(J36&gt;=L32,J36&lt;=M32),L30,M30))</f>
        <v>BDI ADMISSÍVEL</v>
      </c>
      <c r="D37" s="215"/>
      <c r="E37" s="215"/>
      <c r="F37" s="215"/>
      <c r="G37" s="215"/>
      <c r="H37" s="215"/>
      <c r="I37" s="215"/>
      <c r="J37" s="215"/>
      <c r="K37" s="162"/>
      <c r="L37" s="162"/>
      <c r="M37" s="162"/>
      <c r="N37" s="162"/>
      <c r="O37" s="162"/>
      <c r="P37" s="162"/>
      <c r="Q37" s="162"/>
      <c r="R37" s="162"/>
      <c r="S37" s="162"/>
      <c r="T37" s="162"/>
      <c r="U37" s="163"/>
      <c r="V37" s="163"/>
    </row>
    <row r="38" customFormat="false" ht="13.5" hidden="false" customHeight="true" outlineLevel="0" collapsed="false">
      <c r="A38" s="157"/>
      <c r="B38" s="157"/>
      <c r="C38" s="216"/>
      <c r="D38" s="216"/>
      <c r="E38" s="216"/>
      <c r="F38" s="216"/>
      <c r="G38" s="216"/>
      <c r="H38" s="216"/>
      <c r="I38" s="216"/>
      <c r="J38" s="181"/>
      <c r="K38" s="163"/>
      <c r="L38" s="163"/>
      <c r="M38" s="163"/>
      <c r="N38" s="163"/>
      <c r="O38" s="163"/>
      <c r="P38" s="163"/>
      <c r="Q38" s="163"/>
      <c r="R38" s="163"/>
      <c r="S38" s="163"/>
      <c r="T38" s="163"/>
      <c r="U38" s="163"/>
      <c r="V38" s="163"/>
    </row>
    <row r="39" customFormat="false" ht="12.75" hidden="false" customHeight="false" outlineLevel="0" collapsed="false">
      <c r="A39" s="157"/>
      <c r="B39" s="217" t="s">
        <v>536</v>
      </c>
      <c r="C39" s="217"/>
      <c r="D39" s="217"/>
      <c r="E39" s="217"/>
      <c r="F39" s="217"/>
      <c r="G39" s="217"/>
      <c r="H39" s="217"/>
      <c r="I39" s="217"/>
      <c r="J39" s="217"/>
    </row>
    <row r="40" customFormat="false" ht="12.75" hidden="false" customHeight="true" outlineLevel="0" collapsed="false">
      <c r="A40" s="157"/>
      <c r="B40" s="218" t="s">
        <v>537</v>
      </c>
      <c r="C40" s="219" t="n">
        <v>0.05</v>
      </c>
      <c r="D40" s="219"/>
      <c r="E40" s="219"/>
      <c r="F40" s="219"/>
      <c r="G40" s="219"/>
      <c r="H40" s="219"/>
      <c r="I40" s="219"/>
      <c r="J40" s="219"/>
    </row>
    <row r="41" customFormat="false" ht="13.5" hidden="false" customHeight="true" outlineLevel="0" collapsed="false">
      <c r="A41" s="180"/>
      <c r="B41" s="220" t="s">
        <v>538</v>
      </c>
      <c r="C41" s="221" t="n">
        <v>0.0365</v>
      </c>
      <c r="D41" s="221"/>
      <c r="E41" s="221"/>
      <c r="F41" s="221"/>
      <c r="G41" s="221"/>
      <c r="H41" s="221"/>
      <c r="I41" s="221"/>
      <c r="J41" s="221"/>
    </row>
    <row r="42" customFormat="false" ht="12.75" hidden="false" customHeight="false" outlineLevel="0" collapsed="false">
      <c r="B42" s="157"/>
      <c r="C42" s="180"/>
      <c r="D42" s="180"/>
      <c r="E42" s="180"/>
      <c r="F42" s="180"/>
      <c r="G42" s="180"/>
      <c r="H42" s="180"/>
      <c r="I42" s="180"/>
      <c r="J42" s="181"/>
    </row>
    <row r="43" customFormat="false" ht="35.25" hidden="false" customHeight="true" outlineLevel="0" collapsed="false">
      <c r="B43" s="222" t="s">
        <v>539</v>
      </c>
      <c r="C43" s="222"/>
      <c r="D43" s="222"/>
      <c r="E43" s="222"/>
      <c r="F43" s="222"/>
      <c r="G43" s="222"/>
      <c r="H43" s="222"/>
      <c r="I43" s="222"/>
      <c r="J43" s="222"/>
    </row>
  </sheetData>
  <mergeCells count="35">
    <mergeCell ref="B2:J2"/>
    <mergeCell ref="B4:J5"/>
    <mergeCell ref="B10:J10"/>
    <mergeCell ref="B18:J18"/>
    <mergeCell ref="C19:H20"/>
    <mergeCell ref="I19:J20"/>
    <mergeCell ref="D21:E21"/>
    <mergeCell ref="G21:H21"/>
    <mergeCell ref="D22:E22"/>
    <mergeCell ref="G22:H22"/>
    <mergeCell ref="D23:E23"/>
    <mergeCell ref="G23:H23"/>
    <mergeCell ref="D24:E24"/>
    <mergeCell ref="G24:H24"/>
    <mergeCell ref="D25:E25"/>
    <mergeCell ref="G25:H25"/>
    <mergeCell ref="D26:E26"/>
    <mergeCell ref="G26:H26"/>
    <mergeCell ref="D27:E27"/>
    <mergeCell ref="G27:H27"/>
    <mergeCell ref="B28:J28"/>
    <mergeCell ref="C29:J29"/>
    <mergeCell ref="C30:J30"/>
    <mergeCell ref="C31:J31"/>
    <mergeCell ref="C32:J32"/>
    <mergeCell ref="C33:J33"/>
    <mergeCell ref="C34:J34"/>
    <mergeCell ref="C35:J35"/>
    <mergeCell ref="C36:I36"/>
    <mergeCell ref="C37:J37"/>
    <mergeCell ref="C38:I38"/>
    <mergeCell ref="B39:J39"/>
    <mergeCell ref="C40:J40"/>
    <mergeCell ref="C41:J41"/>
    <mergeCell ref="B43:J43"/>
  </mergeCells>
  <conditionalFormatting sqref="J21:J26">
    <cfRule type="cellIs" priority="2" operator="notBetween" aboveAverage="0" equalAverage="0" bottom="0" percent="0" rank="0" text="" dxfId="1">
      <formula>D21</formula>
      <formula>G21</formula>
    </cfRule>
  </conditionalFormatting>
  <conditionalFormatting sqref="C29:C35">
    <cfRule type="cellIs" priority="3" operator="notEqual" aboveAverage="0" equalAverage="0" bottom="0" percent="0" rank="0" text="" dxfId="2">
      <formula>"ok"</formula>
    </cfRule>
  </conditionalFormatting>
  <conditionalFormatting sqref="J27">
    <cfRule type="expression" priority="4" aboveAverage="0" equalAverage="0" bottom="0" percent="0" rank="0" text="" dxfId="3">
      <formula>$L$27&lt;&gt;0</formula>
    </cfRule>
  </conditionalFormatting>
  <conditionalFormatting sqref="C37:J37">
    <cfRule type="cellIs" priority="5" operator="equal" aboveAverage="0" equalAverage="0" bottom="0" percent="0" rank="0" text="" dxfId="4">
      <formula>$L$30</formula>
    </cfRule>
    <cfRule type="cellIs" priority="6" operator="notEqual" aboveAverage="0" equalAverage="0" bottom="0" percent="0" rank="0" text="" dxfId="5">
      <formula>$L$30</formula>
    </cfRule>
  </conditionalFormatting>
  <dataValidations count="2">
    <dataValidation allowBlank="true" operator="between" prompt="Edificações" promptTitle="Fórmula TCU Acórdão 2622/2013" showDropDown="false" showErrorMessage="true" showInputMessage="true" sqref="C36:I36" type="none">
      <formula1>0</formula1>
      <formula2>0</formula2>
    </dataValidation>
    <dataValidation allowBlank="true" operator="between" prompt="Para encargos sociais desonerados usar 4,5%." promptTitle="Encargos sociais" showDropDown="false" showErrorMessage="true" showInputMessage="true" sqref="J27 N27 Q27" type="none">
      <formula1>0</formula1>
      <formula2>0</formula2>
    </dataValidation>
  </dataValidations>
  <printOptions headings="false" gridLines="false" gridLinesSet="true" horizontalCentered="false" verticalCentered="false"/>
  <pageMargins left="1.12013888888889" right="0.78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P127"/>
  <sheetViews>
    <sheetView showFormulas="false" showGridLines="true" showRowColHeaders="true" showZeros="false" rightToLeft="false" tabSelected="false" showOutlineSymbols="true" defaultGridColor="true" view="pageBreakPreview" topLeftCell="A1" colorId="64" zoomScale="90" zoomScaleNormal="100" zoomScalePageLayoutView="90" workbookViewId="0">
      <selection pane="topLeft" activeCell="J125" activeCellId="0" sqref="J125"/>
    </sheetView>
  </sheetViews>
  <sheetFormatPr defaultColWidth="9.15625" defaultRowHeight="11.25" zeroHeight="false" outlineLevelRow="0" outlineLevelCol="0"/>
  <cols>
    <col collapsed="false" customWidth="true" hidden="false" outlineLevel="0" max="1" min="1" style="223" width="12.14"/>
    <col collapsed="false" customWidth="true" hidden="false" outlineLevel="0" max="2" min="2" style="224" width="12.86"/>
    <col collapsed="false" customWidth="true" hidden="false" outlineLevel="0" max="3" min="3" style="225" width="59.42"/>
    <col collapsed="false" customWidth="true" hidden="false" outlineLevel="0" max="4" min="4" style="223" width="7"/>
    <col collapsed="false" customWidth="true" hidden="false" outlineLevel="0" max="5" min="5" style="223" width="11.14"/>
    <col collapsed="false" customWidth="true" hidden="false" outlineLevel="0" max="6" min="6" style="223" width="14.15"/>
    <col collapsed="false" customWidth="true" hidden="false" outlineLevel="0" max="7" min="7" style="223" width="14.28"/>
    <col collapsed="false" customWidth="true" hidden="false" outlineLevel="0" max="8" min="8" style="226" width="6.42"/>
    <col collapsed="false" customWidth="true" hidden="false" outlineLevel="0" max="9" min="9" style="226" width="45.14"/>
    <col collapsed="false" customWidth="false" hidden="false" outlineLevel="0" max="245" min="10" style="226" width="9.14"/>
    <col collapsed="false" customWidth="true" hidden="false" outlineLevel="0" max="249" min="246" style="226" width="3.99"/>
    <col collapsed="false" customWidth="true" hidden="false" outlineLevel="0" max="250" min="250" style="226" width="4.86"/>
    <col collapsed="false" customWidth="true" hidden="false" outlineLevel="0" max="251" min="251" style="226" width="10.42"/>
    <col collapsed="false" customWidth="true" hidden="false" outlineLevel="0" max="252" min="252" style="226" width="8.71"/>
    <col collapsed="false" customWidth="true" hidden="false" outlineLevel="0" max="253" min="253" style="226" width="59.42"/>
    <col collapsed="false" customWidth="true" hidden="false" outlineLevel="0" max="254" min="254" style="226" width="7"/>
    <col collapsed="false" customWidth="true" hidden="true" outlineLevel="0" max="256" min="255" style="226" width="11.52"/>
    <col collapsed="false" customWidth="true" hidden="false" outlineLevel="0" max="257" min="257" style="226" width="8"/>
    <col collapsed="false" customWidth="true" hidden="false" outlineLevel="0" max="258" min="258" style="226" width="11.42"/>
    <col collapsed="false" customWidth="true" hidden="true" outlineLevel="0" max="260" min="259" style="226" width="11.52"/>
    <col collapsed="false" customWidth="false" hidden="false" outlineLevel="0" max="501" min="261" style="226" width="9.14"/>
    <col collapsed="false" customWidth="true" hidden="false" outlineLevel="0" max="505" min="502" style="226" width="3.99"/>
    <col collapsed="false" customWidth="true" hidden="false" outlineLevel="0" max="506" min="506" style="226" width="4.86"/>
    <col collapsed="false" customWidth="true" hidden="false" outlineLevel="0" max="507" min="507" style="226" width="10.42"/>
    <col collapsed="false" customWidth="true" hidden="false" outlineLevel="0" max="508" min="508" style="226" width="8.71"/>
    <col collapsed="false" customWidth="true" hidden="false" outlineLevel="0" max="509" min="509" style="226" width="59.42"/>
    <col collapsed="false" customWidth="true" hidden="false" outlineLevel="0" max="510" min="510" style="226" width="7"/>
    <col collapsed="false" customWidth="true" hidden="true" outlineLevel="0" max="512" min="511" style="226" width="11.52"/>
    <col collapsed="false" customWidth="true" hidden="false" outlineLevel="0" max="513" min="513" style="226" width="8"/>
    <col collapsed="false" customWidth="true" hidden="false" outlineLevel="0" max="514" min="514" style="226" width="11.42"/>
    <col collapsed="false" customWidth="true" hidden="true" outlineLevel="0" max="516" min="515" style="226" width="11.52"/>
    <col collapsed="false" customWidth="false" hidden="false" outlineLevel="0" max="757" min="517" style="226" width="9.14"/>
    <col collapsed="false" customWidth="true" hidden="false" outlineLevel="0" max="761" min="758" style="226" width="3.99"/>
    <col collapsed="false" customWidth="true" hidden="false" outlineLevel="0" max="762" min="762" style="226" width="4.86"/>
    <col collapsed="false" customWidth="true" hidden="false" outlineLevel="0" max="763" min="763" style="226" width="10.42"/>
    <col collapsed="false" customWidth="true" hidden="false" outlineLevel="0" max="764" min="764" style="226" width="8.71"/>
    <col collapsed="false" customWidth="true" hidden="false" outlineLevel="0" max="765" min="765" style="226" width="59.42"/>
    <col collapsed="false" customWidth="true" hidden="false" outlineLevel="0" max="766" min="766" style="226" width="7"/>
    <col collapsed="false" customWidth="true" hidden="true" outlineLevel="0" max="768" min="767" style="226" width="11.52"/>
    <col collapsed="false" customWidth="true" hidden="false" outlineLevel="0" max="769" min="769" style="226" width="8"/>
    <col collapsed="false" customWidth="true" hidden="false" outlineLevel="0" max="770" min="770" style="226" width="11.42"/>
    <col collapsed="false" customWidth="true" hidden="true" outlineLevel="0" max="772" min="771" style="226" width="11.52"/>
    <col collapsed="false" customWidth="false" hidden="false" outlineLevel="0" max="1013" min="773" style="226" width="9.14"/>
    <col collapsed="false" customWidth="true" hidden="false" outlineLevel="0" max="1017" min="1014" style="226" width="3.99"/>
    <col collapsed="false" customWidth="true" hidden="false" outlineLevel="0" max="1018" min="1018" style="226" width="4.86"/>
    <col collapsed="false" customWidth="true" hidden="false" outlineLevel="0" max="1019" min="1019" style="226" width="10.42"/>
    <col collapsed="false" customWidth="true" hidden="false" outlineLevel="0" max="1020" min="1020" style="226" width="8.71"/>
    <col collapsed="false" customWidth="true" hidden="false" outlineLevel="0" max="1021" min="1021" style="226" width="59.42"/>
    <col collapsed="false" customWidth="true" hidden="false" outlineLevel="0" max="1022" min="1022" style="226" width="7"/>
    <col collapsed="false" customWidth="true" hidden="true" outlineLevel="0" max="1024" min="1023" style="226" width="11.52"/>
  </cols>
  <sheetData>
    <row r="1" customFormat="false" ht="22.5" hidden="false" customHeight="true" outlineLevel="0" collapsed="false">
      <c r="A1" s="227" t="s">
        <v>540</v>
      </c>
      <c r="B1" s="227"/>
      <c r="C1" s="227"/>
      <c r="D1" s="227"/>
      <c r="E1" s="227"/>
      <c r="F1" s="227"/>
      <c r="G1" s="227"/>
      <c r="H1" s="228"/>
      <c r="IM1" s="228"/>
      <c r="IN1" s="228"/>
      <c r="IO1" s="228"/>
    </row>
    <row r="2" customFormat="false" ht="11.25" hidden="false" customHeight="false" outlineLevel="0" collapsed="false">
      <c r="A2" s="229"/>
      <c r="B2" s="229"/>
      <c r="C2" s="229"/>
      <c r="D2" s="230"/>
      <c r="E2" s="230"/>
      <c r="F2" s="230"/>
      <c r="G2" s="230"/>
      <c r="H2" s="228"/>
      <c r="IM2" s="228"/>
      <c r="IN2" s="228"/>
      <c r="IO2" s="228"/>
    </row>
    <row r="3" customFormat="false" ht="11.25" hidden="false" customHeight="false" outlineLevel="0" collapsed="false">
      <c r="A3" s="231"/>
      <c r="B3" s="231"/>
      <c r="C3" s="231"/>
      <c r="D3" s="230"/>
      <c r="E3" s="230"/>
      <c r="F3" s="230"/>
      <c r="G3" s="230"/>
      <c r="H3" s="228"/>
      <c r="IM3" s="228"/>
      <c r="IN3" s="228"/>
      <c r="IO3" s="228"/>
    </row>
    <row r="4" customFormat="false" ht="11.25" hidden="false" customHeight="false" outlineLevel="0" collapsed="false">
      <c r="A4" s="232"/>
      <c r="B4" s="228"/>
      <c r="C4" s="233"/>
      <c r="D4" s="230"/>
      <c r="E4" s="230"/>
      <c r="F4" s="234" t="s">
        <v>541</v>
      </c>
      <c r="G4" s="234" t="s">
        <v>542</v>
      </c>
      <c r="H4" s="228"/>
      <c r="IM4" s="228"/>
      <c r="IN4" s="228"/>
      <c r="IO4" s="228"/>
    </row>
    <row r="5" customFormat="false" ht="12.75" hidden="true" customHeight="true" outlineLevel="0" collapsed="false">
      <c r="A5" s="223" t="s">
        <v>543</v>
      </c>
      <c r="B5" s="224" t="s">
        <v>544</v>
      </c>
      <c r="C5" s="225" t="s">
        <v>545</v>
      </c>
      <c r="D5" s="223" t="s">
        <v>50</v>
      </c>
      <c r="E5" s="226" t="s">
        <v>546</v>
      </c>
      <c r="F5" s="235"/>
      <c r="G5" s="223" t="n">
        <v>2.75</v>
      </c>
      <c r="H5" s="228"/>
      <c r="IM5" s="228"/>
      <c r="IN5" s="228"/>
      <c r="IO5" s="228"/>
    </row>
    <row r="6" customFormat="false" ht="12.75" hidden="true" customHeight="true" outlineLevel="0" collapsed="false">
      <c r="A6" s="236"/>
      <c r="B6" s="237"/>
      <c r="C6" s="238"/>
      <c r="D6" s="236"/>
      <c r="E6" s="236"/>
      <c r="F6" s="235"/>
      <c r="G6" s="236"/>
      <c r="H6" s="228"/>
      <c r="IM6" s="228"/>
      <c r="IN6" s="228"/>
      <c r="IO6" s="228"/>
    </row>
    <row r="7" customFormat="false" ht="12.75" hidden="true" customHeight="true" outlineLevel="0" collapsed="false">
      <c r="A7" s="239"/>
      <c r="B7" s="239"/>
      <c r="C7" s="240"/>
      <c r="D7" s="239"/>
      <c r="E7" s="241"/>
      <c r="F7" s="242" t="n">
        <v>0</v>
      </c>
      <c r="G7" s="243" t="n">
        <v>0</v>
      </c>
    </row>
    <row r="8" customFormat="false" ht="12.75" hidden="true" customHeight="true" outlineLevel="0" collapsed="false">
      <c r="A8" s="244"/>
      <c r="B8" s="244"/>
      <c r="C8" s="245"/>
      <c r="D8" s="246"/>
      <c r="E8" s="247"/>
      <c r="F8" s="248" t="n">
        <v>0</v>
      </c>
      <c r="G8" s="246" t="n">
        <v>0</v>
      </c>
    </row>
    <row r="9" s="226" customFormat="true" ht="12.75" hidden="true" customHeight="true" outlineLevel="0" collapsed="false"/>
    <row r="10" customFormat="false" ht="11.25" hidden="false" customHeight="false" outlineLevel="0" collapsed="false">
      <c r="A10" s="236" t="s">
        <v>547</v>
      </c>
      <c r="B10" s="249" t="s">
        <v>10</v>
      </c>
      <c r="C10" s="238" t="s">
        <v>11</v>
      </c>
      <c r="D10" s="236" t="s">
        <v>12</v>
      </c>
      <c r="E10" s="236" t="s">
        <v>548</v>
      </c>
      <c r="F10" s="235" t="s">
        <v>549</v>
      </c>
      <c r="G10" s="235" t="s">
        <v>549</v>
      </c>
      <c r="H10" s="228"/>
      <c r="IM10" s="228"/>
      <c r="IN10" s="228"/>
      <c r="IO10" s="228"/>
    </row>
    <row r="11" customFormat="false" ht="22.5" hidden="false" customHeight="false" outlineLevel="0" collapsed="false">
      <c r="A11" s="250" t="s">
        <v>543</v>
      </c>
      <c r="B11" s="250" t="s">
        <v>550</v>
      </c>
      <c r="C11" s="251" t="s">
        <v>376</v>
      </c>
      <c r="D11" s="250" t="s">
        <v>50</v>
      </c>
      <c r="E11" s="252" t="n">
        <v>1</v>
      </c>
      <c r="F11" s="253" t="n">
        <f aca="false">SUM(G12:G20)</f>
        <v>535.14</v>
      </c>
      <c r="G11" s="252" t="n">
        <f aca="false">TRUNC(E11*F11,2)</f>
        <v>535.14</v>
      </c>
    </row>
    <row r="12" customFormat="false" ht="11.25" hidden="false" customHeight="false" outlineLevel="0" collapsed="false">
      <c r="A12" s="254" t="s">
        <v>551</v>
      </c>
      <c r="B12" s="254" t="s">
        <v>552</v>
      </c>
      <c r="C12" s="255" t="s">
        <v>553</v>
      </c>
      <c r="D12" s="256" t="s">
        <v>554</v>
      </c>
      <c r="E12" s="257" t="n">
        <v>2</v>
      </c>
      <c r="F12" s="258" t="n">
        <v>19.52</v>
      </c>
      <c r="G12" s="256" t="n">
        <f aca="false">TRUNC(E12*F12,2)</f>
        <v>39.04</v>
      </c>
    </row>
    <row r="13" customFormat="false" ht="45" hidden="false" customHeight="false" outlineLevel="0" collapsed="false">
      <c r="A13" s="254" t="s">
        <v>551</v>
      </c>
      <c r="B13" s="254" t="s">
        <v>555</v>
      </c>
      <c r="C13" s="255" t="s">
        <v>556</v>
      </c>
      <c r="D13" s="256" t="s">
        <v>557</v>
      </c>
      <c r="E13" s="257" t="n">
        <v>1</v>
      </c>
      <c r="F13" s="258" t="n">
        <v>373.66</v>
      </c>
      <c r="G13" s="256" t="n">
        <f aca="false">TRUNC(E13*F13,2)</f>
        <v>373.66</v>
      </c>
    </row>
    <row r="14" customFormat="false" ht="22.5" hidden="false" customHeight="false" outlineLevel="0" collapsed="false">
      <c r="A14" s="254" t="s">
        <v>558</v>
      </c>
      <c r="B14" s="259" t="n">
        <v>151</v>
      </c>
      <c r="C14" s="255" t="s">
        <v>559</v>
      </c>
      <c r="D14" s="256" t="s">
        <v>560</v>
      </c>
      <c r="E14" s="257" t="n">
        <v>0.3</v>
      </c>
      <c r="F14" s="258" t="n">
        <v>23.9</v>
      </c>
      <c r="G14" s="256" t="n">
        <f aca="false">TRUNC(E14*F14,2)</f>
        <v>7.17</v>
      </c>
    </row>
    <row r="15" customFormat="false" ht="11.25" hidden="false" customHeight="false" outlineLevel="0" collapsed="false">
      <c r="A15" s="254" t="s">
        <v>561</v>
      </c>
      <c r="B15" s="259" t="n">
        <v>88323</v>
      </c>
      <c r="C15" s="255" t="s">
        <v>562</v>
      </c>
      <c r="D15" s="256" t="s">
        <v>563</v>
      </c>
      <c r="E15" s="257" t="n">
        <v>0.115</v>
      </c>
      <c r="F15" s="258" t="n">
        <v>23.84</v>
      </c>
      <c r="G15" s="256" t="n">
        <f aca="false">TRUNC(E15*F15,2)</f>
        <v>2.74</v>
      </c>
    </row>
    <row r="16" customFormat="false" ht="22.5" hidden="false" customHeight="false" outlineLevel="0" collapsed="false">
      <c r="A16" s="254" t="s">
        <v>558</v>
      </c>
      <c r="B16" s="259" t="n">
        <v>11552</v>
      </c>
      <c r="C16" s="255" t="s">
        <v>564</v>
      </c>
      <c r="D16" s="256" t="s">
        <v>565</v>
      </c>
      <c r="E16" s="257" t="n">
        <v>2</v>
      </c>
      <c r="F16" s="258" t="n">
        <v>7.5</v>
      </c>
      <c r="G16" s="256" t="n">
        <f aca="false">TRUNC(E16*F16,2)</f>
        <v>15</v>
      </c>
    </row>
    <row r="17" customFormat="false" ht="11.25" hidden="false" customHeight="false" outlineLevel="0" collapsed="false">
      <c r="A17" s="254" t="s">
        <v>561</v>
      </c>
      <c r="B17" s="259" t="n">
        <v>88316</v>
      </c>
      <c r="C17" s="255" t="s">
        <v>566</v>
      </c>
      <c r="D17" s="256" t="s">
        <v>563</v>
      </c>
      <c r="E17" s="257" t="n">
        <v>0.15</v>
      </c>
      <c r="F17" s="258" t="n">
        <v>17.77</v>
      </c>
      <c r="G17" s="256" t="n">
        <f aca="false">TRUNC(E17*F17,2)</f>
        <v>2.66</v>
      </c>
    </row>
    <row r="18" customFormat="false" ht="22.5" hidden="false" customHeight="false" outlineLevel="0" collapsed="false">
      <c r="A18" s="254" t="s">
        <v>558</v>
      </c>
      <c r="B18" s="259" t="n">
        <v>4377</v>
      </c>
      <c r="C18" s="255" t="s">
        <v>567</v>
      </c>
      <c r="D18" s="256" t="s">
        <v>568</v>
      </c>
      <c r="E18" s="257" t="n">
        <v>2</v>
      </c>
      <c r="F18" s="258" t="n">
        <v>0.24</v>
      </c>
      <c r="G18" s="256" t="n">
        <f aca="false">TRUNC(E18*F18,2)</f>
        <v>0.48</v>
      </c>
    </row>
    <row r="19" customFormat="false" ht="22.5" hidden="false" customHeight="false" outlineLevel="0" collapsed="false">
      <c r="A19" s="254" t="s">
        <v>558</v>
      </c>
      <c r="B19" s="259" t="n">
        <v>11963</v>
      </c>
      <c r="C19" s="255" t="s">
        <v>569</v>
      </c>
      <c r="D19" s="256" t="s">
        <v>568</v>
      </c>
      <c r="E19" s="257" t="n">
        <v>2</v>
      </c>
      <c r="F19" s="258" t="n">
        <v>12.24</v>
      </c>
      <c r="G19" s="256" t="n">
        <f aca="false">TRUNC(E19*F19,2)</f>
        <v>24.48</v>
      </c>
    </row>
    <row r="20" customFormat="false" ht="11.25" hidden="false" customHeight="false" outlineLevel="0" collapsed="false">
      <c r="A20" s="254" t="s">
        <v>570</v>
      </c>
      <c r="B20" s="259" t="str">
        <f aca="false">COTAÇÕES!A8</f>
        <v>COT002</v>
      </c>
      <c r="C20" s="255" t="s">
        <v>571</v>
      </c>
      <c r="D20" s="256" t="s">
        <v>50</v>
      </c>
      <c r="E20" s="257" t="n">
        <v>1.1</v>
      </c>
      <c r="F20" s="258" t="n">
        <f aca="false">COTAÇÕES!D12</f>
        <v>63.5595238095238</v>
      </c>
      <c r="G20" s="256" t="n">
        <f aca="false">TRUNC(E20*F20,2)</f>
        <v>69.91</v>
      </c>
    </row>
    <row r="21" customFormat="false" ht="11.25" hidden="false" customHeight="false" outlineLevel="0" collapsed="false">
      <c r="A21" s="236"/>
      <c r="B21" s="249"/>
      <c r="C21" s="238"/>
      <c r="D21" s="236"/>
      <c r="E21" s="236"/>
      <c r="F21" s="235"/>
      <c r="G21" s="236"/>
      <c r="H21" s="228"/>
      <c r="IM21" s="228"/>
      <c r="IN21" s="228"/>
      <c r="IO21" s="228"/>
    </row>
    <row r="22" customFormat="false" ht="11.25" hidden="false" customHeight="false" outlineLevel="0" collapsed="false">
      <c r="A22" s="250" t="s">
        <v>543</v>
      </c>
      <c r="B22" s="250" t="s">
        <v>572</v>
      </c>
      <c r="C22" s="251" t="s">
        <v>263</v>
      </c>
      <c r="D22" s="250" t="s">
        <v>50</v>
      </c>
      <c r="E22" s="252" t="n">
        <v>1</v>
      </c>
      <c r="F22" s="253" t="n">
        <f aca="false">SUM(G23:G25)</f>
        <v>16.7</v>
      </c>
      <c r="G22" s="252" t="n">
        <f aca="false">TRUNC(E22*F22,2)</f>
        <v>16.7</v>
      </c>
    </row>
    <row r="23" customFormat="false" ht="11.25" hidden="false" customHeight="false" outlineLevel="0" collapsed="false">
      <c r="A23" s="254" t="s">
        <v>558</v>
      </c>
      <c r="B23" s="259" t="n">
        <v>5318</v>
      </c>
      <c r="C23" s="255" t="s">
        <v>573</v>
      </c>
      <c r="D23" s="256" t="s">
        <v>560</v>
      </c>
      <c r="E23" s="257" t="n">
        <v>0.0213</v>
      </c>
      <c r="F23" s="258" t="n">
        <v>26.95</v>
      </c>
      <c r="G23" s="256" t="n">
        <f aca="false">TRUNC(E23*F23,2)</f>
        <v>0.57</v>
      </c>
    </row>
    <row r="24" customFormat="false" ht="11.25" hidden="false" customHeight="false" outlineLevel="0" collapsed="false">
      <c r="A24" s="254" t="s">
        <v>558</v>
      </c>
      <c r="B24" s="259" t="n">
        <v>43776</v>
      </c>
      <c r="C24" s="255" t="s">
        <v>574</v>
      </c>
      <c r="D24" s="256" t="s">
        <v>560</v>
      </c>
      <c r="E24" s="257" t="n">
        <v>0.213</v>
      </c>
      <c r="F24" s="258" t="n">
        <v>29.98</v>
      </c>
      <c r="G24" s="256" t="n">
        <f aca="false">TRUNC(E24*F24,2)</f>
        <v>6.38</v>
      </c>
    </row>
    <row r="25" customFormat="false" ht="11.25" hidden="false" customHeight="false" outlineLevel="0" collapsed="false">
      <c r="A25" s="254" t="s">
        <v>561</v>
      </c>
      <c r="B25" s="259" t="n">
        <v>88310</v>
      </c>
      <c r="C25" s="255" t="s">
        <v>575</v>
      </c>
      <c r="D25" s="256" t="s">
        <v>563</v>
      </c>
      <c r="E25" s="257" t="n">
        <v>0.38</v>
      </c>
      <c r="F25" s="258" t="n">
        <v>25.66</v>
      </c>
      <c r="G25" s="256" t="n">
        <f aca="false">TRUNC(E25*F25,2)</f>
        <v>9.75</v>
      </c>
    </row>
    <row r="26" customFormat="false" ht="11.25" hidden="false" customHeight="false" outlineLevel="0" collapsed="false">
      <c r="A26" s="236"/>
      <c r="B26" s="249"/>
      <c r="C26" s="238"/>
      <c r="D26" s="236"/>
      <c r="E26" s="236"/>
      <c r="F26" s="235"/>
      <c r="G26" s="236"/>
      <c r="H26" s="228"/>
      <c r="IM26" s="228"/>
      <c r="IN26" s="228"/>
      <c r="IO26" s="228"/>
    </row>
    <row r="27" customFormat="false" ht="22.5" hidden="false" customHeight="false" outlineLevel="0" collapsed="false">
      <c r="A27" s="250" t="s">
        <v>543</v>
      </c>
      <c r="B27" s="250" t="s">
        <v>576</v>
      </c>
      <c r="C27" s="251" t="s">
        <v>247</v>
      </c>
      <c r="D27" s="250" t="s">
        <v>116</v>
      </c>
      <c r="E27" s="252" t="n">
        <v>1</v>
      </c>
      <c r="F27" s="253" t="n">
        <f aca="false">SUM(G28:G35)</f>
        <v>456.99</v>
      </c>
      <c r="G27" s="252" t="n">
        <f aca="false">TRUNC(E27*F27,2)</f>
        <v>456.99</v>
      </c>
    </row>
    <row r="28" customFormat="false" ht="11.25" hidden="false" customHeight="false" outlineLevel="0" collapsed="false">
      <c r="A28" s="254" t="s">
        <v>551</v>
      </c>
      <c r="B28" s="259" t="s">
        <v>244</v>
      </c>
      <c r="C28" s="255" t="s">
        <v>245</v>
      </c>
      <c r="D28" s="256" t="s">
        <v>577</v>
      </c>
      <c r="E28" s="257" t="n">
        <v>0.1521</v>
      </c>
      <c r="F28" s="258" t="n">
        <v>539.31</v>
      </c>
      <c r="G28" s="256" t="n">
        <f aca="false">TRUNC(E28*F28,2)</f>
        <v>82.02</v>
      </c>
    </row>
    <row r="29" customFormat="false" ht="11.25" hidden="false" customHeight="false" outlineLevel="0" collapsed="false">
      <c r="A29" s="254" t="s">
        <v>578</v>
      </c>
      <c r="B29" s="254" t="s">
        <v>579</v>
      </c>
      <c r="C29" s="255" t="s">
        <v>580</v>
      </c>
      <c r="D29" s="256" t="s">
        <v>116</v>
      </c>
      <c r="E29" s="257" t="n">
        <v>1</v>
      </c>
      <c r="F29" s="258" t="n">
        <v>347.59</v>
      </c>
      <c r="G29" s="256" t="n">
        <f aca="false">TRUNC(E29*F29,2)</f>
        <v>347.59</v>
      </c>
    </row>
    <row r="30" customFormat="false" ht="22.5" hidden="false" customHeight="false" outlineLevel="0" collapsed="false">
      <c r="A30" s="254" t="s">
        <v>551</v>
      </c>
      <c r="B30" s="254" t="s">
        <v>581</v>
      </c>
      <c r="C30" s="255" t="s">
        <v>582</v>
      </c>
      <c r="D30" s="256" t="s">
        <v>557</v>
      </c>
      <c r="E30" s="257" t="n">
        <v>0.0726</v>
      </c>
      <c r="F30" s="258" t="n">
        <v>96.37</v>
      </c>
      <c r="G30" s="256" t="n">
        <f aca="false">TRUNC(E30*F30,2)</f>
        <v>6.99</v>
      </c>
    </row>
    <row r="31" customFormat="false" ht="11.25" hidden="false" customHeight="false" outlineLevel="0" collapsed="false">
      <c r="A31" s="254" t="s">
        <v>578</v>
      </c>
      <c r="B31" s="254" t="s">
        <v>583</v>
      </c>
      <c r="C31" s="255" t="s">
        <v>584</v>
      </c>
      <c r="D31" s="256" t="s">
        <v>142</v>
      </c>
      <c r="E31" s="257" t="n">
        <v>0.5682</v>
      </c>
      <c r="F31" s="258" t="n">
        <v>12.13</v>
      </c>
      <c r="G31" s="256" t="n">
        <f aca="false">TRUNC(E31*F31,2)</f>
        <v>6.89</v>
      </c>
    </row>
    <row r="32" customFormat="false" ht="22.5" hidden="false" customHeight="false" outlineLevel="0" collapsed="false">
      <c r="A32" s="254" t="s">
        <v>551</v>
      </c>
      <c r="B32" s="254" t="s">
        <v>585</v>
      </c>
      <c r="C32" s="255" t="s">
        <v>586</v>
      </c>
      <c r="D32" s="256" t="s">
        <v>557</v>
      </c>
      <c r="E32" s="257" t="n">
        <v>0.0496</v>
      </c>
      <c r="F32" s="258" t="n">
        <v>53.6</v>
      </c>
      <c r="G32" s="256" t="n">
        <f aca="false">TRUNC(E32*F32,2)</f>
        <v>2.65</v>
      </c>
    </row>
    <row r="33" customFormat="false" ht="22.5" hidden="false" customHeight="false" outlineLevel="0" collapsed="false">
      <c r="A33" s="254" t="s">
        <v>551</v>
      </c>
      <c r="B33" s="254" t="s">
        <v>587</v>
      </c>
      <c r="C33" s="255" t="s">
        <v>588</v>
      </c>
      <c r="D33" s="256" t="s">
        <v>133</v>
      </c>
      <c r="E33" s="257" t="n">
        <v>0.0094</v>
      </c>
      <c r="F33" s="258" t="n">
        <v>485.78</v>
      </c>
      <c r="G33" s="256" t="n">
        <f aca="false">TRUNC(E33*F33,2)</f>
        <v>4.56</v>
      </c>
    </row>
    <row r="34" customFormat="false" ht="11.25" hidden="false" customHeight="false" outlineLevel="0" collapsed="false">
      <c r="A34" s="254" t="s">
        <v>578</v>
      </c>
      <c r="B34" s="254" t="s">
        <v>589</v>
      </c>
      <c r="C34" s="255" t="s">
        <v>590</v>
      </c>
      <c r="D34" s="256" t="s">
        <v>50</v>
      </c>
      <c r="E34" s="257" t="n">
        <v>0.1452</v>
      </c>
      <c r="F34" s="258" t="n">
        <v>7.76</v>
      </c>
      <c r="G34" s="256" t="n">
        <f aca="false">TRUNC(E34*F34,2)</f>
        <v>1.12</v>
      </c>
    </row>
    <row r="35" customFormat="false" ht="11.25" hidden="false" customHeight="false" outlineLevel="0" collapsed="false">
      <c r="A35" s="254" t="s">
        <v>578</v>
      </c>
      <c r="B35" s="254" t="s">
        <v>591</v>
      </c>
      <c r="C35" s="255" t="s">
        <v>592</v>
      </c>
      <c r="D35" s="256" t="s">
        <v>50</v>
      </c>
      <c r="E35" s="257" t="n">
        <v>0.1452</v>
      </c>
      <c r="F35" s="258" t="n">
        <v>35.66</v>
      </c>
      <c r="G35" s="256" t="n">
        <f aca="false">TRUNC(E35*F35,2)</f>
        <v>5.17</v>
      </c>
    </row>
    <row r="36" customFormat="false" ht="11.25" hidden="false" customHeight="false" outlineLevel="0" collapsed="false">
      <c r="A36" s="236"/>
      <c r="B36" s="249"/>
      <c r="C36" s="238"/>
      <c r="D36" s="236"/>
      <c r="E36" s="236"/>
      <c r="F36" s="235"/>
      <c r="G36" s="236"/>
      <c r="H36" s="228"/>
      <c r="IM36" s="228"/>
      <c r="IN36" s="228"/>
      <c r="IO36" s="228"/>
    </row>
    <row r="37" customFormat="false" ht="22.5" hidden="false" customHeight="false" outlineLevel="0" collapsed="false">
      <c r="A37" s="250" t="s">
        <v>543</v>
      </c>
      <c r="B37" s="250" t="s">
        <v>593</v>
      </c>
      <c r="C37" s="251" t="s">
        <v>195</v>
      </c>
      <c r="D37" s="250" t="s">
        <v>116</v>
      </c>
      <c r="E37" s="252" t="n">
        <v>1</v>
      </c>
      <c r="F37" s="253" t="n">
        <f aca="false">SUM(G38:G42)</f>
        <v>16.72</v>
      </c>
      <c r="G37" s="252" t="n">
        <f aca="false">TRUNC(E37*F37,2)</f>
        <v>16.72</v>
      </c>
    </row>
    <row r="38" customFormat="false" ht="11.25" hidden="false" customHeight="false" outlineLevel="0" collapsed="false">
      <c r="A38" s="254" t="s">
        <v>558</v>
      </c>
      <c r="B38" s="259" t="n">
        <v>21108</v>
      </c>
      <c r="C38" s="255" t="s">
        <v>594</v>
      </c>
      <c r="D38" s="256" t="s">
        <v>577</v>
      </c>
      <c r="E38" s="257" t="n">
        <v>0.15</v>
      </c>
      <c r="F38" s="258" t="n">
        <v>84.22</v>
      </c>
      <c r="G38" s="256" t="n">
        <f aca="false">TRUNC(E38*F38,2)</f>
        <v>12.63</v>
      </c>
    </row>
    <row r="39" customFormat="false" ht="11.25" hidden="false" customHeight="false" outlineLevel="0" collapsed="false">
      <c r="A39" s="254" t="s">
        <v>558</v>
      </c>
      <c r="B39" s="259" t="n">
        <v>37595</v>
      </c>
      <c r="C39" s="255" t="s">
        <v>595</v>
      </c>
      <c r="D39" s="256" t="s">
        <v>596</v>
      </c>
      <c r="E39" s="257" t="n">
        <v>0.603</v>
      </c>
      <c r="F39" s="258" t="n">
        <v>2.15</v>
      </c>
      <c r="G39" s="256" t="n">
        <f aca="false">TRUNC(E39*F39,2)</f>
        <v>1.29</v>
      </c>
    </row>
    <row r="40" customFormat="false" ht="11.25" hidden="false" customHeight="false" outlineLevel="0" collapsed="false">
      <c r="A40" s="254" t="s">
        <v>558</v>
      </c>
      <c r="B40" s="259" t="n">
        <v>34357</v>
      </c>
      <c r="C40" s="255" t="s">
        <v>597</v>
      </c>
      <c r="D40" s="256" t="s">
        <v>596</v>
      </c>
      <c r="E40" s="257" t="n">
        <v>0.084</v>
      </c>
      <c r="F40" s="258" t="n">
        <v>4.11</v>
      </c>
      <c r="G40" s="256" t="n">
        <f aca="false">TRUNC(E40*F40,2)</f>
        <v>0.34</v>
      </c>
    </row>
    <row r="41" customFormat="false" ht="11.25" hidden="false" customHeight="false" outlineLevel="0" collapsed="false">
      <c r="A41" s="254" t="s">
        <v>561</v>
      </c>
      <c r="B41" s="259" t="n">
        <v>88256</v>
      </c>
      <c r="C41" s="255" t="s">
        <v>598</v>
      </c>
      <c r="D41" s="256" t="s">
        <v>563</v>
      </c>
      <c r="E41" s="257" t="n">
        <v>0.074</v>
      </c>
      <c r="F41" s="258" t="n">
        <v>25.88</v>
      </c>
      <c r="G41" s="256" t="n">
        <f aca="false">TRUNC(E41*F41,2)</f>
        <v>1.91</v>
      </c>
    </row>
    <row r="42" customFormat="false" ht="11.25" hidden="false" customHeight="false" outlineLevel="0" collapsed="false">
      <c r="A42" s="254" t="s">
        <v>561</v>
      </c>
      <c r="B42" s="259" t="n">
        <v>88316</v>
      </c>
      <c r="C42" s="255" t="s">
        <v>566</v>
      </c>
      <c r="D42" s="256" t="s">
        <v>563</v>
      </c>
      <c r="E42" s="257" t="n">
        <v>0.031</v>
      </c>
      <c r="F42" s="258" t="n">
        <v>17.77</v>
      </c>
      <c r="G42" s="256" t="n">
        <f aca="false">TRUNC(E42*F42,2)</f>
        <v>0.55</v>
      </c>
    </row>
    <row r="43" customFormat="false" ht="11.25" hidden="false" customHeight="false" outlineLevel="0" collapsed="false">
      <c r="A43" s="236"/>
      <c r="B43" s="249"/>
      <c r="C43" s="238"/>
      <c r="D43" s="236"/>
      <c r="E43" s="236"/>
      <c r="F43" s="235"/>
      <c r="G43" s="236"/>
      <c r="H43" s="228"/>
      <c r="IM43" s="228"/>
      <c r="IN43" s="228"/>
      <c r="IO43" s="228"/>
    </row>
    <row r="44" customFormat="false" ht="22.5" hidden="false" customHeight="false" outlineLevel="0" collapsed="false">
      <c r="A44" s="250" t="s">
        <v>543</v>
      </c>
      <c r="B44" s="250" t="s">
        <v>599</v>
      </c>
      <c r="C44" s="251" t="s">
        <v>212</v>
      </c>
      <c r="D44" s="250" t="s">
        <v>50</v>
      </c>
      <c r="E44" s="252" t="n">
        <v>1</v>
      </c>
      <c r="F44" s="253" t="n">
        <f aca="false">SUM(G45:G49)</f>
        <v>141.16</v>
      </c>
      <c r="G44" s="252" t="n">
        <f aca="false">TRUNC(E44*F44,2)</f>
        <v>141.16</v>
      </c>
    </row>
    <row r="45" customFormat="false" ht="11.25" hidden="false" customHeight="false" outlineLevel="0" collapsed="false">
      <c r="A45" s="254" t="s">
        <v>558</v>
      </c>
      <c r="B45" s="259" t="n">
        <v>21108</v>
      </c>
      <c r="C45" s="255" t="s">
        <v>594</v>
      </c>
      <c r="D45" s="256" t="s">
        <v>577</v>
      </c>
      <c r="E45" s="257" t="n">
        <v>1.09</v>
      </c>
      <c r="F45" s="258" t="n">
        <v>84.22</v>
      </c>
      <c r="G45" s="256" t="n">
        <f aca="false">TRUNC(E45*F45,2)</f>
        <v>91.79</v>
      </c>
    </row>
    <row r="46" customFormat="false" ht="11.25" hidden="false" customHeight="false" outlineLevel="0" collapsed="false">
      <c r="A46" s="254" t="s">
        <v>558</v>
      </c>
      <c r="B46" s="259" t="n">
        <v>37595</v>
      </c>
      <c r="C46" s="255" t="s">
        <v>595</v>
      </c>
      <c r="D46" s="256" t="s">
        <v>596</v>
      </c>
      <c r="E46" s="257" t="n">
        <v>6.14</v>
      </c>
      <c r="F46" s="258" t="n">
        <v>2.15</v>
      </c>
      <c r="G46" s="256" t="n">
        <f aca="false">TRUNC(E46*F46,2)</f>
        <v>13.2</v>
      </c>
    </row>
    <row r="47" customFormat="false" ht="11.25" hidden="false" customHeight="false" outlineLevel="0" collapsed="false">
      <c r="A47" s="254" t="s">
        <v>558</v>
      </c>
      <c r="B47" s="259" t="n">
        <v>34357</v>
      </c>
      <c r="C47" s="255" t="s">
        <v>597</v>
      </c>
      <c r="D47" s="256" t="s">
        <v>596</v>
      </c>
      <c r="E47" s="257" t="n">
        <v>0.22</v>
      </c>
      <c r="F47" s="258" t="n">
        <v>4.11</v>
      </c>
      <c r="G47" s="256" t="n">
        <f aca="false">TRUNC(E47*F47,2)</f>
        <v>0.9</v>
      </c>
    </row>
    <row r="48" customFormat="false" ht="11.25" hidden="false" customHeight="false" outlineLevel="0" collapsed="false">
      <c r="A48" s="254" t="s">
        <v>561</v>
      </c>
      <c r="B48" s="259" t="n">
        <v>88256</v>
      </c>
      <c r="C48" s="255" t="s">
        <v>598</v>
      </c>
      <c r="D48" s="256" t="s">
        <v>563</v>
      </c>
      <c r="E48" s="257" t="n">
        <v>1.02</v>
      </c>
      <c r="F48" s="258" t="n">
        <v>25.88</v>
      </c>
      <c r="G48" s="256" t="n">
        <f aca="false">TRUNC(E48*F48,2)</f>
        <v>26.39</v>
      </c>
    </row>
    <row r="49" customFormat="false" ht="11.25" hidden="false" customHeight="false" outlineLevel="0" collapsed="false">
      <c r="A49" s="254" t="s">
        <v>561</v>
      </c>
      <c r="B49" s="259" t="n">
        <v>88316</v>
      </c>
      <c r="C49" s="255" t="s">
        <v>566</v>
      </c>
      <c r="D49" s="256" t="s">
        <v>563</v>
      </c>
      <c r="E49" s="257" t="n">
        <v>0.5</v>
      </c>
      <c r="F49" s="258" t="n">
        <v>17.77</v>
      </c>
      <c r="G49" s="256" t="n">
        <f aca="false">TRUNC(E49*F49,2)</f>
        <v>8.88</v>
      </c>
    </row>
    <row r="50" customFormat="false" ht="11.25" hidden="false" customHeight="false" outlineLevel="0" collapsed="false">
      <c r="A50" s="236"/>
      <c r="B50" s="249"/>
      <c r="C50" s="238"/>
      <c r="D50" s="236"/>
      <c r="E50" s="236"/>
      <c r="F50" s="235"/>
      <c r="G50" s="236"/>
      <c r="H50" s="228"/>
      <c r="IM50" s="228"/>
      <c r="IN50" s="228"/>
      <c r="IO50" s="228"/>
    </row>
    <row r="51" customFormat="false" ht="33.75" hidden="false" customHeight="false" outlineLevel="0" collapsed="false">
      <c r="A51" s="250" t="s">
        <v>543</v>
      </c>
      <c r="B51" s="250" t="s">
        <v>600</v>
      </c>
      <c r="C51" s="251" t="s">
        <v>326</v>
      </c>
      <c r="D51" s="250" t="s">
        <v>116</v>
      </c>
      <c r="E51" s="252" t="n">
        <v>1</v>
      </c>
      <c r="F51" s="253" t="n">
        <f aca="false">SUM(G52:G60)</f>
        <v>94.76</v>
      </c>
      <c r="G51" s="252" t="n">
        <f aca="false">TRUNC(E51*F51,2)</f>
        <v>94.76</v>
      </c>
    </row>
    <row r="52" customFormat="false" ht="22.5" hidden="false" customHeight="false" outlineLevel="0" collapsed="false">
      <c r="A52" s="254" t="s">
        <v>558</v>
      </c>
      <c r="B52" s="259" t="n">
        <v>39662</v>
      </c>
      <c r="C52" s="255" t="s">
        <v>601</v>
      </c>
      <c r="D52" s="256" t="s">
        <v>565</v>
      </c>
      <c r="E52" s="257" t="n">
        <v>1.05</v>
      </c>
      <c r="F52" s="258" t="n">
        <v>19.02</v>
      </c>
      <c r="G52" s="256" t="n">
        <f aca="false">TRUNC(E52*F52,2)</f>
        <v>19.97</v>
      </c>
    </row>
    <row r="53" customFormat="false" ht="22.5" hidden="false" customHeight="false" outlineLevel="0" collapsed="false">
      <c r="A53" s="254" t="s">
        <v>551</v>
      </c>
      <c r="B53" s="254" t="s">
        <v>602</v>
      </c>
      <c r="C53" s="255" t="s">
        <v>603</v>
      </c>
      <c r="D53" s="256" t="s">
        <v>604</v>
      </c>
      <c r="E53" s="257" t="n">
        <v>1.05</v>
      </c>
      <c r="F53" s="258" t="n">
        <v>20.21</v>
      </c>
      <c r="G53" s="256" t="n">
        <f aca="false">TRUNC(E53*F53,2)</f>
        <v>21.22</v>
      </c>
    </row>
    <row r="54" customFormat="false" ht="11.25" hidden="false" customHeight="false" outlineLevel="0" collapsed="false">
      <c r="A54" s="254" t="s">
        <v>578</v>
      </c>
      <c r="B54" s="254" t="s">
        <v>605</v>
      </c>
      <c r="C54" s="255" t="s">
        <v>606</v>
      </c>
      <c r="D54" s="256" t="s">
        <v>116</v>
      </c>
      <c r="E54" s="257" t="n">
        <v>1.05</v>
      </c>
      <c r="F54" s="258" t="n">
        <v>6.83</v>
      </c>
      <c r="G54" s="256" t="n">
        <f aca="false">TRUNC(E54*F54,2)</f>
        <v>7.17</v>
      </c>
    </row>
    <row r="55" customFormat="false" ht="11.25" hidden="false" customHeight="false" outlineLevel="0" collapsed="false">
      <c r="A55" s="254" t="s">
        <v>578</v>
      </c>
      <c r="B55" s="254" t="s">
        <v>607</v>
      </c>
      <c r="C55" s="255" t="s">
        <v>608</v>
      </c>
      <c r="D55" s="256" t="s">
        <v>116</v>
      </c>
      <c r="E55" s="257" t="n">
        <v>1.05</v>
      </c>
      <c r="F55" s="258" t="n">
        <v>7.57</v>
      </c>
      <c r="G55" s="256" t="n">
        <f aca="false">TRUNC(E55*F55,2)</f>
        <v>7.94</v>
      </c>
    </row>
    <row r="56" customFormat="false" ht="22.5" hidden="false" customHeight="false" outlineLevel="0" collapsed="false">
      <c r="A56" s="254" t="s">
        <v>561</v>
      </c>
      <c r="B56" s="259" t="n">
        <v>91925</v>
      </c>
      <c r="C56" s="255" t="s">
        <v>609</v>
      </c>
      <c r="D56" s="256" t="s">
        <v>116</v>
      </c>
      <c r="E56" s="257" t="n">
        <v>2.1</v>
      </c>
      <c r="F56" s="258" t="n">
        <v>3.21</v>
      </c>
      <c r="G56" s="256" t="n">
        <f aca="false">TRUNC(E56*F56,2)</f>
        <v>6.74</v>
      </c>
    </row>
    <row r="57" customFormat="false" ht="22.5" hidden="false" customHeight="false" outlineLevel="0" collapsed="false">
      <c r="A57" s="254" t="s">
        <v>561</v>
      </c>
      <c r="B57" s="259" t="n">
        <v>91927</v>
      </c>
      <c r="C57" s="255" t="s">
        <v>610</v>
      </c>
      <c r="D57" s="256" t="s">
        <v>116</v>
      </c>
      <c r="E57" s="257" t="n">
        <v>2.1</v>
      </c>
      <c r="F57" s="258" t="n">
        <v>4.34</v>
      </c>
      <c r="G57" s="256" t="n">
        <f aca="false">TRUNC(E57*F57,2)</f>
        <v>9.11</v>
      </c>
    </row>
    <row r="58" customFormat="false" ht="22.5" hidden="false" customHeight="false" outlineLevel="0" collapsed="false">
      <c r="A58" s="254" t="s">
        <v>558</v>
      </c>
      <c r="B58" s="259" t="n">
        <v>39243</v>
      </c>
      <c r="C58" s="255" t="s">
        <v>611</v>
      </c>
      <c r="D58" s="256" t="s">
        <v>565</v>
      </c>
      <c r="E58" s="257" t="n">
        <v>1.05</v>
      </c>
      <c r="F58" s="258" t="n">
        <v>3.21</v>
      </c>
      <c r="G58" s="256" t="n">
        <f aca="false">TRUNC(E58*F58,2)</f>
        <v>3.37</v>
      </c>
    </row>
    <row r="59" customFormat="false" ht="22.5" hidden="false" customHeight="false" outlineLevel="0" collapsed="false">
      <c r="A59" s="254" t="s">
        <v>551</v>
      </c>
      <c r="B59" s="254" t="s">
        <v>612</v>
      </c>
      <c r="C59" s="255" t="s">
        <v>613</v>
      </c>
      <c r="D59" s="256" t="s">
        <v>604</v>
      </c>
      <c r="E59" s="257" t="n">
        <v>1.05</v>
      </c>
      <c r="F59" s="258" t="n">
        <v>8.79</v>
      </c>
      <c r="G59" s="256" t="n">
        <f aca="false">TRUNC(E59*F59,2)</f>
        <v>9.22</v>
      </c>
    </row>
    <row r="60" customFormat="false" ht="22.5" hidden="false" customHeight="false" outlineLevel="0" collapsed="false">
      <c r="A60" s="254" t="s">
        <v>551</v>
      </c>
      <c r="B60" s="254" t="s">
        <v>614</v>
      </c>
      <c r="C60" s="255" t="s">
        <v>615</v>
      </c>
      <c r="D60" s="256" t="s">
        <v>604</v>
      </c>
      <c r="E60" s="257" t="n">
        <v>1.05</v>
      </c>
      <c r="F60" s="258" t="n">
        <v>9.55</v>
      </c>
      <c r="G60" s="256" t="n">
        <f aca="false">TRUNC(E60*F60,2)</f>
        <v>10.02</v>
      </c>
    </row>
    <row r="61" customFormat="false" ht="11.25" hidden="false" customHeight="false" outlineLevel="0" collapsed="false">
      <c r="A61" s="236"/>
      <c r="B61" s="249"/>
      <c r="C61" s="238"/>
      <c r="D61" s="236"/>
      <c r="E61" s="236"/>
      <c r="F61" s="235"/>
      <c r="G61" s="236"/>
      <c r="H61" s="228"/>
      <c r="IM61" s="228"/>
      <c r="IN61" s="228"/>
      <c r="IO61" s="228"/>
    </row>
    <row r="62" customFormat="false" ht="33.75" hidden="false" customHeight="false" outlineLevel="0" collapsed="false">
      <c r="A62" s="250" t="s">
        <v>543</v>
      </c>
      <c r="B62" s="250" t="s">
        <v>616</v>
      </c>
      <c r="C62" s="251" t="s">
        <v>617</v>
      </c>
      <c r="D62" s="250" t="s">
        <v>102</v>
      </c>
      <c r="E62" s="252" t="n">
        <v>1</v>
      </c>
      <c r="F62" s="253" t="n">
        <f aca="false">SUM(G63:G70)</f>
        <v>1171.76</v>
      </c>
      <c r="G62" s="252" t="n">
        <f aca="false">TRUNC(E62*F62,2)</f>
        <v>1171.76</v>
      </c>
    </row>
    <row r="63" customFormat="false" ht="11.25" hidden="false" customHeight="false" outlineLevel="0" collapsed="false">
      <c r="A63" s="254" t="s">
        <v>558</v>
      </c>
      <c r="B63" s="259" t="n">
        <v>34664</v>
      </c>
      <c r="C63" s="255" t="s">
        <v>618</v>
      </c>
      <c r="D63" s="256" t="s">
        <v>577</v>
      </c>
      <c r="E63" s="257" t="n">
        <v>4.7</v>
      </c>
      <c r="F63" s="258" t="n">
        <v>45.79</v>
      </c>
      <c r="G63" s="256" t="n">
        <f aca="false">TRUNC(E63*F63,2)</f>
        <v>215.21</v>
      </c>
    </row>
    <row r="64" customFormat="false" ht="11.25" hidden="false" customHeight="false" outlineLevel="0" collapsed="false">
      <c r="A64" s="254" t="s">
        <v>570</v>
      </c>
      <c r="B64" s="259" t="str">
        <f aca="false">COTAÇÕES!A14</f>
        <v>COT003</v>
      </c>
      <c r="C64" s="255" t="s">
        <v>619</v>
      </c>
      <c r="D64" s="256" t="s">
        <v>620</v>
      </c>
      <c r="E64" s="257" t="n">
        <v>4</v>
      </c>
      <c r="F64" s="258" t="n">
        <f aca="false">COTAÇÕES!D18</f>
        <v>18.84</v>
      </c>
      <c r="G64" s="256" t="n">
        <f aca="false">TRUNC(E64*F64,2)</f>
        <v>75.36</v>
      </c>
    </row>
    <row r="65" customFormat="false" ht="11.25" hidden="false" customHeight="false" outlineLevel="0" collapsed="false">
      <c r="A65" s="254" t="s">
        <v>570</v>
      </c>
      <c r="B65" s="259" t="str">
        <f aca="false">COTAÇÕES!A20</f>
        <v>COT004</v>
      </c>
      <c r="C65" s="255" t="s">
        <v>621</v>
      </c>
      <c r="D65" s="256" t="s">
        <v>622</v>
      </c>
      <c r="E65" s="257" t="n">
        <v>4</v>
      </c>
      <c r="F65" s="258" t="n">
        <f aca="false">COTAÇÕES!D24</f>
        <v>16.99</v>
      </c>
      <c r="G65" s="256" t="n">
        <f aca="false">TRUNC(E65*F65,2)</f>
        <v>67.96</v>
      </c>
    </row>
    <row r="66" customFormat="false" ht="22.5" hidden="false" customHeight="false" outlineLevel="0" collapsed="false">
      <c r="A66" s="254" t="s">
        <v>558</v>
      </c>
      <c r="B66" s="259" t="n">
        <v>11960</v>
      </c>
      <c r="C66" s="255" t="s">
        <v>623</v>
      </c>
      <c r="D66" s="256" t="s">
        <v>568</v>
      </c>
      <c r="E66" s="257" t="n">
        <v>20</v>
      </c>
      <c r="F66" s="258" t="n">
        <v>0.19</v>
      </c>
      <c r="G66" s="256" t="n">
        <f aca="false">TRUNC(E66*F66,2)</f>
        <v>3.8</v>
      </c>
    </row>
    <row r="67" customFormat="false" ht="11.25" hidden="false" customHeight="false" outlineLevel="0" collapsed="false">
      <c r="A67" s="254" t="s">
        <v>570</v>
      </c>
      <c r="B67" s="259" t="str">
        <f aca="false">COTAÇÕES!A26</f>
        <v>COT005</v>
      </c>
      <c r="C67" s="255" t="s">
        <v>624</v>
      </c>
      <c r="D67" s="256" t="s">
        <v>625</v>
      </c>
      <c r="E67" s="257" t="n">
        <v>40</v>
      </c>
      <c r="F67" s="258" t="n">
        <f aca="false">COTAÇÕES!D30</f>
        <v>0.862</v>
      </c>
      <c r="G67" s="256" t="n">
        <f aca="false">TRUNC(E67*F67,2)</f>
        <v>34.48</v>
      </c>
    </row>
    <row r="68" customFormat="false" ht="11.25" hidden="false" customHeight="false" outlineLevel="0" collapsed="false">
      <c r="A68" s="254" t="s">
        <v>558</v>
      </c>
      <c r="B68" s="259" t="n">
        <v>4791</v>
      </c>
      <c r="C68" s="255" t="s">
        <v>626</v>
      </c>
      <c r="D68" s="256" t="s">
        <v>596</v>
      </c>
      <c r="E68" s="257" t="n">
        <v>0.3</v>
      </c>
      <c r="F68" s="258" t="n">
        <v>47.86</v>
      </c>
      <c r="G68" s="256" t="n">
        <f aca="false">TRUNC(E68*F68,2)</f>
        <v>14.35</v>
      </c>
    </row>
    <row r="69" customFormat="false" ht="11.25" hidden="false" customHeight="false" outlineLevel="0" collapsed="false">
      <c r="A69" s="254" t="s">
        <v>561</v>
      </c>
      <c r="B69" s="259" t="n">
        <v>88273</v>
      </c>
      <c r="C69" s="255" t="s">
        <v>627</v>
      </c>
      <c r="D69" s="256" t="s">
        <v>563</v>
      </c>
      <c r="E69" s="257" t="n">
        <v>20</v>
      </c>
      <c r="F69" s="258" t="n">
        <v>24.15</v>
      </c>
      <c r="G69" s="256" t="n">
        <f aca="false">TRUNC(E69*F69,2)</f>
        <v>483</v>
      </c>
    </row>
    <row r="70" customFormat="false" ht="11.25" hidden="false" customHeight="false" outlineLevel="0" collapsed="false">
      <c r="A70" s="254" t="s">
        <v>558</v>
      </c>
      <c r="B70" s="259" t="n">
        <v>242</v>
      </c>
      <c r="C70" s="255" t="s">
        <v>628</v>
      </c>
      <c r="D70" s="256" t="s">
        <v>629</v>
      </c>
      <c r="E70" s="257" t="n">
        <v>20</v>
      </c>
      <c r="F70" s="258" t="n">
        <v>13.88</v>
      </c>
      <c r="G70" s="256" t="n">
        <f aca="false">TRUNC(E70*F70,2)</f>
        <v>277.6</v>
      </c>
    </row>
    <row r="71" customFormat="false" ht="11.25" hidden="false" customHeight="false" outlineLevel="0" collapsed="false">
      <c r="A71" s="236"/>
      <c r="B71" s="249"/>
      <c r="C71" s="238"/>
      <c r="D71" s="236"/>
      <c r="E71" s="236"/>
      <c r="F71" s="235"/>
      <c r="G71" s="236"/>
      <c r="H71" s="228"/>
      <c r="IM71" s="228"/>
      <c r="IN71" s="228"/>
      <c r="IO71" s="228"/>
    </row>
    <row r="72" customFormat="false" ht="33.75" hidden="false" customHeight="false" outlineLevel="0" collapsed="false">
      <c r="A72" s="250" t="s">
        <v>543</v>
      </c>
      <c r="B72" s="250" t="s">
        <v>630</v>
      </c>
      <c r="C72" s="251" t="s">
        <v>435</v>
      </c>
      <c r="D72" s="250" t="s">
        <v>71</v>
      </c>
      <c r="E72" s="252" t="n">
        <v>1</v>
      </c>
      <c r="F72" s="253" t="n">
        <f aca="false">SUM(G73:G81)</f>
        <v>3820</v>
      </c>
      <c r="G72" s="252" t="n">
        <f aca="false">TRUNC(E72*F72,2)</f>
        <v>3820</v>
      </c>
    </row>
    <row r="73" customFormat="false" ht="11.25" hidden="false" customHeight="false" outlineLevel="0" collapsed="false">
      <c r="A73" s="254" t="s">
        <v>558</v>
      </c>
      <c r="B73" s="259" t="n">
        <v>34666</v>
      </c>
      <c r="C73" s="255" t="s">
        <v>631</v>
      </c>
      <c r="D73" s="256" t="s">
        <v>577</v>
      </c>
      <c r="E73" s="257" t="n">
        <f aca="false">17+4</f>
        <v>21</v>
      </c>
      <c r="F73" s="258" t="n">
        <v>85.85</v>
      </c>
      <c r="G73" s="256" t="n">
        <f aca="false">TRUNC(E73*F73,2)</f>
        <v>1802.85</v>
      </c>
    </row>
    <row r="74" customFormat="false" ht="22.5" hidden="false" customHeight="false" outlineLevel="0" collapsed="false">
      <c r="A74" s="254" t="s">
        <v>558</v>
      </c>
      <c r="B74" s="259" t="n">
        <v>11552</v>
      </c>
      <c r="C74" s="255" t="s">
        <v>564</v>
      </c>
      <c r="D74" s="256" t="s">
        <v>565</v>
      </c>
      <c r="E74" s="257" t="n">
        <v>1.2</v>
      </c>
      <c r="F74" s="258" t="n">
        <v>7.5</v>
      </c>
      <c r="G74" s="256" t="n">
        <f aca="false">TRUNC(E74*F74,2)</f>
        <v>9</v>
      </c>
    </row>
    <row r="75" customFormat="false" ht="11.25" hidden="false" customHeight="false" outlineLevel="0" collapsed="false">
      <c r="A75" s="254" t="s">
        <v>570</v>
      </c>
      <c r="B75" s="259" t="str">
        <f aca="false">COTAÇÕES!A32</f>
        <v>COT006</v>
      </c>
      <c r="C75" s="255" t="s">
        <v>632</v>
      </c>
      <c r="D75" s="256" t="s">
        <v>71</v>
      </c>
      <c r="E75" s="257" t="n">
        <v>4</v>
      </c>
      <c r="F75" s="258" t="n">
        <v>3.5</v>
      </c>
      <c r="G75" s="256" t="n">
        <f aca="false">TRUNC(E75*F75,2)</f>
        <v>14</v>
      </c>
    </row>
    <row r="76" customFormat="false" ht="22.5" hidden="false" customHeight="false" outlineLevel="0" collapsed="false">
      <c r="A76" s="254" t="s">
        <v>558</v>
      </c>
      <c r="B76" s="259" t="n">
        <v>3122</v>
      </c>
      <c r="C76" s="255" t="s">
        <v>633</v>
      </c>
      <c r="D76" s="256" t="s">
        <v>568</v>
      </c>
      <c r="E76" s="257" t="n">
        <v>1</v>
      </c>
      <c r="F76" s="258" t="n">
        <v>5.64</v>
      </c>
      <c r="G76" s="256" t="n">
        <f aca="false">TRUNC(E76*F76,2)</f>
        <v>5.64</v>
      </c>
    </row>
    <row r="77" customFormat="false" ht="22.5" hidden="false" customHeight="false" outlineLevel="0" collapsed="false">
      <c r="A77" s="254" t="s">
        <v>558</v>
      </c>
      <c r="B77" s="259" t="n">
        <v>11960</v>
      </c>
      <c r="C77" s="255" t="s">
        <v>623</v>
      </c>
      <c r="D77" s="256" t="s">
        <v>568</v>
      </c>
      <c r="E77" s="257" t="n">
        <v>50</v>
      </c>
      <c r="F77" s="258" t="n">
        <v>0.19</v>
      </c>
      <c r="G77" s="256" t="n">
        <f aca="false">TRUNC(E77*F77,2)</f>
        <v>9.5</v>
      </c>
    </row>
    <row r="78" customFormat="false" ht="11.25" hidden="false" customHeight="false" outlineLevel="0" collapsed="false">
      <c r="A78" s="254" t="s">
        <v>570</v>
      </c>
      <c r="B78" s="259" t="str">
        <f aca="false">COTAÇÕES!A26</f>
        <v>COT005</v>
      </c>
      <c r="C78" s="255" t="str">
        <f aca="false">COTAÇÕES!B26</f>
        <v>FITA DE BORDO PVC  22MM , BRANCO</v>
      </c>
      <c r="D78" s="256" t="s">
        <v>625</v>
      </c>
      <c r="E78" s="257" t="n">
        <v>40</v>
      </c>
      <c r="F78" s="258" t="n">
        <f aca="false">COTAÇÕES!D30</f>
        <v>0.862</v>
      </c>
      <c r="G78" s="256" t="n">
        <f aca="false">TRUNC(E78*F78,2)</f>
        <v>34.48</v>
      </c>
    </row>
    <row r="79" customFormat="false" ht="11.25" hidden="false" customHeight="false" outlineLevel="0" collapsed="false">
      <c r="A79" s="254" t="s">
        <v>558</v>
      </c>
      <c r="B79" s="259" t="n">
        <v>4791</v>
      </c>
      <c r="C79" s="255" t="s">
        <v>626</v>
      </c>
      <c r="D79" s="256" t="s">
        <v>596</v>
      </c>
      <c r="E79" s="257" t="n">
        <v>0.5</v>
      </c>
      <c r="F79" s="258" t="n">
        <v>47.86</v>
      </c>
      <c r="G79" s="256" t="n">
        <f aca="false">TRUNC(E79*F79,2)</f>
        <v>23.93</v>
      </c>
    </row>
    <row r="80" customFormat="false" ht="11.25" hidden="false" customHeight="false" outlineLevel="0" collapsed="false">
      <c r="A80" s="254" t="s">
        <v>561</v>
      </c>
      <c r="B80" s="259" t="n">
        <v>88273</v>
      </c>
      <c r="C80" s="255" t="s">
        <v>627</v>
      </c>
      <c r="D80" s="256" t="s">
        <v>563</v>
      </c>
      <c r="E80" s="257" t="n">
        <v>44</v>
      </c>
      <c r="F80" s="258" t="n">
        <v>24.15</v>
      </c>
      <c r="G80" s="256" t="n">
        <f aca="false">TRUNC(E80*F80,2)</f>
        <v>1062.6</v>
      </c>
    </row>
    <row r="81" customFormat="false" ht="11.25" hidden="false" customHeight="false" outlineLevel="0" collapsed="false">
      <c r="A81" s="254" t="s">
        <v>561</v>
      </c>
      <c r="B81" s="259" t="n">
        <v>88243</v>
      </c>
      <c r="C81" s="255" t="s">
        <v>634</v>
      </c>
      <c r="D81" s="256" t="s">
        <v>563</v>
      </c>
      <c r="E81" s="257" t="n">
        <v>44</v>
      </c>
      <c r="F81" s="258" t="n">
        <v>19.5</v>
      </c>
      <c r="G81" s="256" t="n">
        <f aca="false">TRUNC(E81*F81,2)</f>
        <v>858</v>
      </c>
    </row>
    <row r="82" customFormat="false" ht="11.25" hidden="false" customHeight="false" outlineLevel="0" collapsed="false">
      <c r="A82" s="236"/>
      <c r="B82" s="249"/>
      <c r="C82" s="238"/>
      <c r="D82" s="236"/>
      <c r="E82" s="236"/>
      <c r="F82" s="235"/>
      <c r="G82" s="236"/>
      <c r="H82" s="228"/>
      <c r="IM82" s="228"/>
      <c r="IN82" s="228"/>
      <c r="IO82" s="228"/>
    </row>
    <row r="83" customFormat="false" ht="22.5" hidden="false" customHeight="false" outlineLevel="0" collapsed="false">
      <c r="A83" s="250" t="s">
        <v>543</v>
      </c>
      <c r="B83" s="250" t="s">
        <v>635</v>
      </c>
      <c r="C83" s="251" t="s">
        <v>636</v>
      </c>
      <c r="D83" s="250" t="s">
        <v>50</v>
      </c>
      <c r="E83" s="252" t="n">
        <v>1</v>
      </c>
      <c r="F83" s="253" t="n">
        <f aca="false">SUM(G84:G88)</f>
        <v>365.4</v>
      </c>
      <c r="G83" s="252" t="n">
        <f aca="false">TRUNC(E83*F83,2)</f>
        <v>365.4</v>
      </c>
    </row>
    <row r="84" customFormat="false" ht="11.25" hidden="false" customHeight="false" outlineLevel="0" collapsed="false">
      <c r="A84" s="254" t="s">
        <v>637</v>
      </c>
      <c r="B84" s="259" t="s">
        <v>638</v>
      </c>
      <c r="C84" s="255" t="s">
        <v>639</v>
      </c>
      <c r="D84" s="256" t="s">
        <v>50</v>
      </c>
      <c r="E84" s="260" t="n">
        <v>1</v>
      </c>
      <c r="F84" s="258" t="n">
        <v>223.88</v>
      </c>
      <c r="G84" s="256" t="n">
        <f aca="false">TRUNC(E84*F84,2)</f>
        <v>223.88</v>
      </c>
    </row>
    <row r="85" customFormat="false" ht="20.25" hidden="false" customHeight="true" outlineLevel="0" collapsed="false">
      <c r="A85" s="254" t="s">
        <v>558</v>
      </c>
      <c r="B85" s="259" t="n">
        <v>20259</v>
      </c>
      <c r="C85" s="255" t="s">
        <v>640</v>
      </c>
      <c r="D85" s="256" t="s">
        <v>116</v>
      </c>
      <c r="E85" s="260" t="n">
        <v>7.287</v>
      </c>
      <c r="F85" s="258" t="n">
        <v>12.9</v>
      </c>
      <c r="G85" s="256" t="n">
        <f aca="false">TRUNC(E85*F85,2)</f>
        <v>94</v>
      </c>
    </row>
    <row r="86" customFormat="false" ht="31.5" hidden="false" customHeight="true" outlineLevel="0" collapsed="false">
      <c r="A86" s="254" t="s">
        <v>558</v>
      </c>
      <c r="B86" s="259" t="n">
        <v>39432</v>
      </c>
      <c r="C86" s="255" t="s">
        <v>641</v>
      </c>
      <c r="D86" s="256" t="s">
        <v>116</v>
      </c>
      <c r="E86" s="260" t="n">
        <v>6.381</v>
      </c>
      <c r="F86" s="258" t="n">
        <v>2.91</v>
      </c>
      <c r="G86" s="256" t="n">
        <f aca="false">TRUNC(E86*F86,2)</f>
        <v>18.56</v>
      </c>
    </row>
    <row r="87" customFormat="false" ht="11.25" hidden="false" customHeight="false" outlineLevel="0" collapsed="false">
      <c r="A87" s="254" t="s">
        <v>561</v>
      </c>
      <c r="B87" s="259" t="n">
        <v>88316</v>
      </c>
      <c r="C87" s="255" t="s">
        <v>566</v>
      </c>
      <c r="D87" s="256" t="s">
        <v>563</v>
      </c>
      <c r="E87" s="260" t="n">
        <v>0.761</v>
      </c>
      <c r="F87" s="258" t="n">
        <v>17.77</v>
      </c>
      <c r="G87" s="256" t="n">
        <f aca="false">TRUNC(E87*F87,2)</f>
        <v>13.52</v>
      </c>
    </row>
    <row r="88" customFormat="false" ht="11.25" hidden="false" customHeight="false" outlineLevel="0" collapsed="false">
      <c r="A88" s="254" t="s">
        <v>561</v>
      </c>
      <c r="B88" s="259" t="n">
        <v>88325</v>
      </c>
      <c r="C88" s="255" t="s">
        <v>642</v>
      </c>
      <c r="D88" s="256" t="s">
        <v>563</v>
      </c>
      <c r="E88" s="260" t="n">
        <v>0.783</v>
      </c>
      <c r="F88" s="258" t="n">
        <v>19.72</v>
      </c>
      <c r="G88" s="256" t="n">
        <f aca="false">TRUNC(E88*F88,2)</f>
        <v>15.44</v>
      </c>
    </row>
    <row r="89" customFormat="false" ht="11.25" hidden="false" customHeight="false" outlineLevel="0" collapsed="false">
      <c r="A89" s="236"/>
      <c r="B89" s="249"/>
      <c r="C89" s="238"/>
      <c r="D89" s="236"/>
      <c r="E89" s="236"/>
      <c r="F89" s="235"/>
      <c r="G89" s="236"/>
      <c r="H89" s="228"/>
      <c r="IM89" s="228"/>
      <c r="IN89" s="228"/>
      <c r="IO89" s="228"/>
    </row>
    <row r="90" customFormat="false" ht="16.5" hidden="false" customHeight="true" outlineLevel="0" collapsed="false">
      <c r="A90" s="250" t="s">
        <v>543</v>
      </c>
      <c r="B90" s="250" t="s">
        <v>643</v>
      </c>
      <c r="C90" s="251" t="s">
        <v>70</v>
      </c>
      <c r="D90" s="250" t="s">
        <v>71</v>
      </c>
      <c r="E90" s="252" t="n">
        <v>1</v>
      </c>
      <c r="F90" s="253" t="n">
        <f aca="false">SUM(G91:G94)</f>
        <v>3175.51</v>
      </c>
      <c r="G90" s="252" t="n">
        <f aca="false">TRUNC(E90*F90,2)</f>
        <v>3175.51</v>
      </c>
    </row>
    <row r="91" customFormat="false" ht="11.25" hidden="false" customHeight="false" outlineLevel="0" collapsed="false">
      <c r="A91" s="254" t="s">
        <v>561</v>
      </c>
      <c r="B91" s="259" t="n">
        <v>100306</v>
      </c>
      <c r="C91" s="255" t="s">
        <v>644</v>
      </c>
      <c r="D91" s="256" t="s">
        <v>563</v>
      </c>
      <c r="E91" s="257" t="n">
        <v>8</v>
      </c>
      <c r="F91" s="258" t="n">
        <v>112.17</v>
      </c>
      <c r="G91" s="256" t="n">
        <v>824.08</v>
      </c>
    </row>
    <row r="92" customFormat="false" ht="11.25" hidden="false" customHeight="false" outlineLevel="0" collapsed="false">
      <c r="A92" s="254" t="s">
        <v>558</v>
      </c>
      <c r="B92" s="259" t="n">
        <v>532</v>
      </c>
      <c r="C92" s="255" t="s">
        <v>645</v>
      </c>
      <c r="D92" s="256" t="s">
        <v>629</v>
      </c>
      <c r="E92" s="257" t="n">
        <v>15</v>
      </c>
      <c r="F92" s="258" t="n">
        <v>29.26</v>
      </c>
      <c r="G92" s="256" t="n">
        <v>403.05</v>
      </c>
    </row>
    <row r="93" customFormat="false" ht="11.25" hidden="false" customHeight="false" outlineLevel="0" collapsed="false">
      <c r="A93" s="254" t="s">
        <v>551</v>
      </c>
      <c r="B93" s="254" t="s">
        <v>646</v>
      </c>
      <c r="C93" s="255" t="s">
        <v>647</v>
      </c>
      <c r="D93" s="256" t="s">
        <v>59</v>
      </c>
      <c r="E93" s="257" t="n">
        <v>6</v>
      </c>
      <c r="F93" s="258" t="n">
        <v>420.56</v>
      </c>
      <c r="G93" s="256" t="n">
        <v>1940.88</v>
      </c>
    </row>
    <row r="94" customFormat="false" ht="11.25" hidden="false" customHeight="false" outlineLevel="0" collapsed="false">
      <c r="A94" s="254" t="s">
        <v>578</v>
      </c>
      <c r="B94" s="254" t="s">
        <v>648</v>
      </c>
      <c r="C94" s="255" t="s">
        <v>649</v>
      </c>
      <c r="D94" s="256" t="s">
        <v>650</v>
      </c>
      <c r="E94" s="257" t="n">
        <v>50</v>
      </c>
      <c r="F94" s="258" t="n">
        <v>0.15</v>
      </c>
      <c r="G94" s="256" t="n">
        <v>7.5</v>
      </c>
    </row>
    <row r="95" customFormat="false" ht="11.25" hidden="false" customHeight="false" outlineLevel="0" collapsed="false">
      <c r="A95" s="236"/>
      <c r="B95" s="249"/>
      <c r="C95" s="238"/>
      <c r="D95" s="236"/>
      <c r="E95" s="236"/>
      <c r="F95" s="235"/>
      <c r="G95" s="236"/>
      <c r="H95" s="228"/>
      <c r="IM95" s="228"/>
      <c r="IN95" s="228"/>
      <c r="IO95" s="228"/>
    </row>
    <row r="96" customFormat="false" ht="11.25" hidden="false" customHeight="false" outlineLevel="0" collapsed="false">
      <c r="A96" s="250" t="s">
        <v>543</v>
      </c>
      <c r="B96" s="250" t="s">
        <v>651</v>
      </c>
      <c r="C96" s="251" t="s">
        <v>464</v>
      </c>
      <c r="D96" s="250" t="s">
        <v>37</v>
      </c>
      <c r="E96" s="252" t="n">
        <v>1</v>
      </c>
      <c r="F96" s="253" t="n">
        <f aca="false">SUM(G97:G98)</f>
        <v>13205.38</v>
      </c>
      <c r="G96" s="252" t="n">
        <f aca="false">TRUNC(E96*F96,2)</f>
        <v>13205.38</v>
      </c>
    </row>
    <row r="97" customFormat="false" ht="11.25" hidden="false" customHeight="false" outlineLevel="0" collapsed="false">
      <c r="A97" s="254" t="s">
        <v>561</v>
      </c>
      <c r="B97" s="259" t="n">
        <v>93572</v>
      </c>
      <c r="C97" s="255" t="s">
        <v>652</v>
      </c>
      <c r="D97" s="256" t="s">
        <v>653</v>
      </c>
      <c r="E97" s="257" t="n">
        <v>1</v>
      </c>
      <c r="F97" s="258" t="n">
        <v>8818.85</v>
      </c>
      <c r="G97" s="256" t="n">
        <f aca="false">TRUNC(E97*F97,2)</f>
        <v>8818.85</v>
      </c>
    </row>
    <row r="98" customFormat="false" ht="11.25" hidden="false" customHeight="false" outlineLevel="0" collapsed="false">
      <c r="A98" s="254" t="s">
        <v>561</v>
      </c>
      <c r="B98" s="259" t="n">
        <v>100319</v>
      </c>
      <c r="C98" s="255" t="s">
        <v>654</v>
      </c>
      <c r="D98" s="256" t="s">
        <v>653</v>
      </c>
      <c r="E98" s="257" t="n">
        <v>0.25</v>
      </c>
      <c r="F98" s="258" t="n">
        <v>17546.12</v>
      </c>
      <c r="G98" s="256" t="n">
        <f aca="false">TRUNC(E98*F98,2)</f>
        <v>4386.53</v>
      </c>
    </row>
    <row r="99" customFormat="false" ht="11.25" hidden="false" customHeight="false" outlineLevel="0" collapsed="false">
      <c r="A99" s="236"/>
      <c r="B99" s="249"/>
      <c r="C99" s="238"/>
      <c r="D99" s="236"/>
      <c r="E99" s="236"/>
      <c r="F99" s="235"/>
      <c r="G99" s="236"/>
      <c r="H99" s="228"/>
      <c r="IM99" s="228"/>
      <c r="IN99" s="228"/>
      <c r="IO99" s="228"/>
    </row>
    <row r="100" customFormat="false" ht="22.5" hidden="false" customHeight="false" outlineLevel="0" collapsed="false">
      <c r="A100" s="250" t="s">
        <v>543</v>
      </c>
      <c r="B100" s="250" t="s">
        <v>655</v>
      </c>
      <c r="C100" s="251" t="s">
        <v>459</v>
      </c>
      <c r="D100" s="250" t="s">
        <v>71</v>
      </c>
      <c r="E100" s="252" t="n">
        <v>1</v>
      </c>
      <c r="F100" s="253" t="n">
        <f aca="false">SUM(G101:G103)</f>
        <v>32.08</v>
      </c>
      <c r="G100" s="252" t="n">
        <f aca="false">TRUNC(E100*F100,2)</f>
        <v>32.08</v>
      </c>
    </row>
    <row r="101" customFormat="false" ht="11.25" hidden="false" customHeight="false" outlineLevel="0" collapsed="false">
      <c r="A101" s="254" t="s">
        <v>570</v>
      </c>
      <c r="B101" s="259" t="n">
        <v>14</v>
      </c>
      <c r="C101" s="255" t="s">
        <v>656</v>
      </c>
      <c r="D101" s="256" t="s">
        <v>71</v>
      </c>
      <c r="E101" s="257" t="n">
        <v>1</v>
      </c>
      <c r="F101" s="258" t="n">
        <v>25.64</v>
      </c>
      <c r="G101" s="256" t="n">
        <f aca="false">TRUNC(E101*F101,2)</f>
        <v>25.64</v>
      </c>
    </row>
    <row r="102" customFormat="false" ht="11.25" hidden="false" customHeight="false" outlineLevel="0" collapsed="false">
      <c r="A102" s="254" t="s">
        <v>637</v>
      </c>
      <c r="B102" s="254" t="s">
        <v>657</v>
      </c>
      <c r="C102" s="255" t="s">
        <v>658</v>
      </c>
      <c r="D102" s="256" t="s">
        <v>659</v>
      </c>
      <c r="E102" s="257" t="n">
        <v>0.06</v>
      </c>
      <c r="F102" s="258" t="n">
        <v>42.42</v>
      </c>
      <c r="G102" s="256" t="n">
        <f aca="false">TRUNC(E102*F102,2)</f>
        <v>2.54</v>
      </c>
    </row>
    <row r="103" customFormat="false" ht="11.25" hidden="false" customHeight="false" outlineLevel="0" collapsed="false">
      <c r="A103" s="254" t="s">
        <v>561</v>
      </c>
      <c r="B103" s="259" t="n">
        <v>88309</v>
      </c>
      <c r="C103" s="255" t="s">
        <v>660</v>
      </c>
      <c r="D103" s="256" t="s">
        <v>563</v>
      </c>
      <c r="E103" s="257" t="n">
        <v>0.16</v>
      </c>
      <c r="F103" s="258" t="n">
        <v>24.43</v>
      </c>
      <c r="G103" s="256" t="n">
        <f aca="false">TRUNC(E103*F103,2)</f>
        <v>3.9</v>
      </c>
    </row>
    <row r="104" customFormat="false" ht="11.25" hidden="false" customHeight="false" outlineLevel="0" collapsed="false">
      <c r="A104" s="236"/>
      <c r="B104" s="249"/>
      <c r="C104" s="238"/>
      <c r="D104" s="236"/>
      <c r="E104" s="236"/>
      <c r="F104" s="235"/>
      <c r="G104" s="236"/>
      <c r="H104" s="228"/>
      <c r="IM104" s="228"/>
      <c r="IN104" s="228"/>
      <c r="IO104" s="228"/>
    </row>
    <row r="105" customFormat="false" ht="11.25" hidden="false" customHeight="false" outlineLevel="0" collapsed="false">
      <c r="A105" s="250" t="s">
        <v>543</v>
      </c>
      <c r="B105" s="250" t="s">
        <v>661</v>
      </c>
      <c r="C105" s="251" t="s">
        <v>662</v>
      </c>
      <c r="D105" s="250" t="s">
        <v>71</v>
      </c>
      <c r="E105" s="252" t="n">
        <v>1</v>
      </c>
      <c r="F105" s="253" t="n">
        <f aca="false">SUM(G106:G107)</f>
        <v>48.43</v>
      </c>
      <c r="G105" s="252" t="n">
        <f aca="false">TRUNC(E105*F105,2)</f>
        <v>48.43</v>
      </c>
    </row>
    <row r="106" customFormat="false" ht="11.25" hidden="false" customHeight="false" outlineLevel="0" collapsed="false">
      <c r="A106" s="254" t="s">
        <v>561</v>
      </c>
      <c r="B106" s="259" t="n">
        <v>88264</v>
      </c>
      <c r="C106" s="255" t="s">
        <v>663</v>
      </c>
      <c r="D106" s="256" t="s">
        <v>563</v>
      </c>
      <c r="E106" s="257" t="n">
        <v>1</v>
      </c>
      <c r="F106" s="258" t="n">
        <v>24.74</v>
      </c>
      <c r="G106" s="256" t="n">
        <f aca="false">TRUNC(E106*F106,2)</f>
        <v>24.74</v>
      </c>
    </row>
    <row r="107" customFormat="false" ht="11.25" hidden="false" customHeight="false" outlineLevel="0" collapsed="false">
      <c r="A107" s="254" t="s">
        <v>561</v>
      </c>
      <c r="B107" s="259" t="n">
        <v>88267</v>
      </c>
      <c r="C107" s="255" t="s">
        <v>664</v>
      </c>
      <c r="D107" s="256" t="s">
        <v>563</v>
      </c>
      <c r="E107" s="257" t="n">
        <v>1</v>
      </c>
      <c r="F107" s="258" t="n">
        <v>23.69</v>
      </c>
      <c r="G107" s="256" t="n">
        <f aca="false">TRUNC(E107*F107,2)</f>
        <v>23.69</v>
      </c>
    </row>
    <row r="108" customFormat="false" ht="11.25" hidden="false" customHeight="false" outlineLevel="0" collapsed="false">
      <c r="A108" s="236"/>
      <c r="B108" s="249"/>
      <c r="C108" s="238"/>
      <c r="D108" s="236"/>
      <c r="E108" s="236"/>
      <c r="F108" s="235"/>
      <c r="G108" s="236"/>
      <c r="IM108" s="228"/>
      <c r="IN108" s="228"/>
      <c r="IO108" s="228"/>
    </row>
    <row r="109" customFormat="false" ht="33.75" hidden="false" customHeight="false" outlineLevel="0" collapsed="false">
      <c r="A109" s="250" t="s">
        <v>543</v>
      </c>
      <c r="B109" s="250" t="s">
        <v>665</v>
      </c>
      <c r="C109" s="251" t="s">
        <v>666</v>
      </c>
      <c r="D109" s="250" t="s">
        <v>71</v>
      </c>
      <c r="E109" s="252" t="n">
        <v>1</v>
      </c>
      <c r="F109" s="253" t="n">
        <f aca="false">SUM(G110:G117)</f>
        <v>1500.89</v>
      </c>
      <c r="G109" s="252" t="n">
        <f aca="false">TRUNC(E109*F109,2)</f>
        <v>1500.89</v>
      </c>
    </row>
    <row r="110" customFormat="false" ht="11.25" hidden="false" customHeight="false" outlineLevel="0" collapsed="false">
      <c r="A110" s="254" t="s">
        <v>558</v>
      </c>
      <c r="B110" s="259" t="n">
        <v>34664</v>
      </c>
      <c r="C110" s="255" t="s">
        <v>667</v>
      </c>
      <c r="D110" s="256" t="s">
        <v>577</v>
      </c>
      <c r="E110" s="257" t="n">
        <f aca="false">3.35*3.125</f>
        <v>10.46875</v>
      </c>
      <c r="F110" s="258" t="n">
        <v>45.79</v>
      </c>
      <c r="G110" s="256" t="n">
        <f aca="false">TRUNC(E110*F110,2)</f>
        <v>479.36</v>
      </c>
    </row>
    <row r="111" customFormat="false" ht="11.25" hidden="false" customHeight="false" outlineLevel="0" collapsed="false">
      <c r="A111" s="254" t="s">
        <v>570</v>
      </c>
      <c r="B111" s="259" t="str">
        <f aca="false">COTAÇÕES!A14</f>
        <v>COT003</v>
      </c>
      <c r="C111" s="255" t="str">
        <f aca="false">COTAÇÕES!B14</f>
        <v>PUXADOR AÇO ESCOVADO 352MM</v>
      </c>
      <c r="D111" s="256" t="s">
        <v>620</v>
      </c>
      <c r="E111" s="257" t="n">
        <v>4</v>
      </c>
      <c r="F111" s="258" t="n">
        <f aca="false">COTAÇÕES!D18</f>
        <v>18.84</v>
      </c>
      <c r="G111" s="256" t="n">
        <f aca="false">TRUNC(E111*F111,2)</f>
        <v>75.36</v>
      </c>
    </row>
    <row r="112" customFormat="false" ht="11.25" hidden="false" customHeight="false" outlineLevel="0" collapsed="false">
      <c r="A112" s="254" t="s">
        <v>570</v>
      </c>
      <c r="B112" s="259" t="str">
        <f aca="false">COTAÇÕES!A32</f>
        <v>COT006</v>
      </c>
      <c r="C112" s="255" t="str">
        <f aca="false">COTAÇÕES!B32</f>
        <v>DOBRADIÇA RETA</v>
      </c>
      <c r="D112" s="256" t="s">
        <v>71</v>
      </c>
      <c r="E112" s="257" t="n">
        <v>8</v>
      </c>
      <c r="F112" s="258" t="n">
        <f aca="false">COTAÇÕES!D36</f>
        <v>2.51</v>
      </c>
      <c r="G112" s="256" t="n">
        <f aca="false">TRUNC(E112*F112,2)</f>
        <v>20.08</v>
      </c>
    </row>
    <row r="113" customFormat="false" ht="22.5" hidden="false" customHeight="false" outlineLevel="0" collapsed="false">
      <c r="A113" s="254" t="s">
        <v>558</v>
      </c>
      <c r="B113" s="259" t="n">
        <v>11960</v>
      </c>
      <c r="C113" s="255" t="s">
        <v>668</v>
      </c>
      <c r="D113" s="256" t="s">
        <v>568</v>
      </c>
      <c r="E113" s="257" t="n">
        <v>30</v>
      </c>
      <c r="F113" s="258" t="n">
        <v>0.19</v>
      </c>
      <c r="G113" s="256" t="n">
        <f aca="false">TRUNC(E113*F113,2)</f>
        <v>5.7</v>
      </c>
    </row>
    <row r="114" customFormat="false" ht="11.25" hidden="false" customHeight="false" outlineLevel="0" collapsed="false">
      <c r="A114" s="254" t="s">
        <v>570</v>
      </c>
      <c r="B114" s="259" t="str">
        <f aca="false">COTAÇÕES!A26</f>
        <v>COT005</v>
      </c>
      <c r="C114" s="255" t="str">
        <f aca="false">COTAÇÕES!B26</f>
        <v>FITA DE BORDO PVC  22MM , BRANCO</v>
      </c>
      <c r="D114" s="256" t="s">
        <v>669</v>
      </c>
      <c r="E114" s="257" t="n">
        <v>30</v>
      </c>
      <c r="F114" s="258" t="n">
        <f aca="false">COTAÇÕES!D30</f>
        <v>0.862</v>
      </c>
      <c r="G114" s="256" t="n">
        <f aca="false">TRUNC(E114*F114,2)</f>
        <v>25.86</v>
      </c>
    </row>
    <row r="115" customFormat="false" ht="11.25" hidden="false" customHeight="false" outlineLevel="0" collapsed="false">
      <c r="A115" s="254" t="s">
        <v>558</v>
      </c>
      <c r="B115" s="259" t="n">
        <v>4791</v>
      </c>
      <c r="C115" s="255" t="s">
        <v>670</v>
      </c>
      <c r="D115" s="256" t="s">
        <v>596</v>
      </c>
      <c r="E115" s="257" t="n">
        <v>0.45</v>
      </c>
      <c r="F115" s="258" t="n">
        <v>47.86</v>
      </c>
      <c r="G115" s="256" t="n">
        <f aca="false">TRUNC(E115*F115,2)</f>
        <v>21.53</v>
      </c>
    </row>
    <row r="116" customFormat="false" ht="11.25" hidden="false" customHeight="false" outlineLevel="0" collapsed="false">
      <c r="A116" s="254" t="s">
        <v>561</v>
      </c>
      <c r="B116" s="259" t="n">
        <v>88273</v>
      </c>
      <c r="C116" s="255" t="s">
        <v>627</v>
      </c>
      <c r="D116" s="256" t="s">
        <v>563</v>
      </c>
      <c r="E116" s="257" t="n">
        <v>20</v>
      </c>
      <c r="F116" s="258" t="n">
        <v>24.15</v>
      </c>
      <c r="G116" s="256" t="n">
        <f aca="false">TRUNC(E116*F116,2)</f>
        <v>483</v>
      </c>
    </row>
    <row r="117" customFormat="false" ht="11.25" hidden="false" customHeight="false" outlineLevel="0" collapsed="false">
      <c r="A117" s="254" t="s">
        <v>561</v>
      </c>
      <c r="B117" s="259" t="n">
        <v>88243</v>
      </c>
      <c r="C117" s="255" t="s">
        <v>634</v>
      </c>
      <c r="D117" s="256" t="s">
        <v>563</v>
      </c>
      <c r="E117" s="257" t="n">
        <v>20</v>
      </c>
      <c r="F117" s="258" t="n">
        <v>19.5</v>
      </c>
      <c r="G117" s="256" t="n">
        <f aca="false">TRUNC(E117*F117,2)</f>
        <v>390</v>
      </c>
    </row>
    <row r="118" customFormat="false" ht="11.25" hidden="false" customHeight="false" outlineLevel="0" collapsed="false">
      <c r="A118" s="261"/>
      <c r="B118" s="262"/>
      <c r="C118" s="263"/>
      <c r="D118" s="264"/>
      <c r="E118" s="262"/>
      <c r="F118" s="262"/>
      <c r="G118" s="262"/>
      <c r="IO118" s="228"/>
      <c r="IP118" s="228"/>
    </row>
    <row r="119" customFormat="false" ht="25.5" hidden="false" customHeight="true" outlineLevel="0" collapsed="false">
      <c r="A119" s="250" t="s">
        <v>543</v>
      </c>
      <c r="B119" s="250" t="s">
        <v>671</v>
      </c>
      <c r="C119" s="265" t="str">
        <f aca="false">COTAÇÕES!B2</f>
        <v>TORNEIRA CLINICA HOSPITALAR PAREDE FIXA ALAVANCA COTOVELO</v>
      </c>
      <c r="D119" s="250" t="s">
        <v>71</v>
      </c>
      <c r="E119" s="252" t="n">
        <v>1</v>
      </c>
      <c r="F119" s="253" t="n">
        <f aca="false">SUM(G120:G123)</f>
        <v>236.16</v>
      </c>
      <c r="G119" s="252" t="n">
        <f aca="false">TRUNC(E119*F119,2)</f>
        <v>236.16</v>
      </c>
    </row>
    <row r="120" customFormat="false" ht="11.25" hidden="false" customHeight="false" outlineLevel="0" collapsed="false">
      <c r="A120" s="254" t="s">
        <v>570</v>
      </c>
      <c r="B120" s="259" t="str">
        <f aca="false">COTAÇÕES!A2</f>
        <v>COT001</v>
      </c>
      <c r="C120" s="255" t="s">
        <v>672</v>
      </c>
      <c r="D120" s="256" t="s">
        <v>71</v>
      </c>
      <c r="E120" s="257" t="n">
        <v>1</v>
      </c>
      <c r="F120" s="258" t="n">
        <f aca="false">COTAÇÕES!D6</f>
        <v>125.9</v>
      </c>
      <c r="G120" s="256" t="n">
        <f aca="false">TRUNC(E120*F120,2)</f>
        <v>125.9</v>
      </c>
    </row>
    <row r="121" customFormat="false" ht="11.25" hidden="false" customHeight="false" outlineLevel="0" collapsed="false">
      <c r="A121" s="254" t="s">
        <v>561</v>
      </c>
      <c r="B121" s="259" t="n">
        <v>88267</v>
      </c>
      <c r="C121" s="255" t="s">
        <v>664</v>
      </c>
      <c r="D121" s="256" t="s">
        <v>563</v>
      </c>
      <c r="E121" s="257" t="n">
        <v>2</v>
      </c>
      <c r="F121" s="258" t="n">
        <v>23.69</v>
      </c>
      <c r="G121" s="256" t="n">
        <f aca="false">TRUNC(E121*F121,2)</f>
        <v>47.38</v>
      </c>
    </row>
    <row r="122" customFormat="false" ht="22.5" hidden="false" customHeight="false" outlineLevel="0" collapsed="false">
      <c r="A122" s="254" t="s">
        <v>561</v>
      </c>
      <c r="B122" s="259" t="n">
        <v>88248</v>
      </c>
      <c r="C122" s="255" t="s">
        <v>673</v>
      </c>
      <c r="D122" s="256" t="s">
        <v>563</v>
      </c>
      <c r="E122" s="257" t="n">
        <v>2</v>
      </c>
      <c r="F122" s="258" t="n">
        <v>19.07</v>
      </c>
      <c r="G122" s="256" t="n">
        <f aca="false">TRUNC(E122*F122,2)</f>
        <v>38.14</v>
      </c>
    </row>
    <row r="123" customFormat="false" ht="11.25" hidden="false" customHeight="false" outlineLevel="0" collapsed="false">
      <c r="A123" s="254" t="s">
        <v>561</v>
      </c>
      <c r="B123" s="259" t="n">
        <v>88264</v>
      </c>
      <c r="C123" s="255" t="s">
        <v>663</v>
      </c>
      <c r="D123" s="256" t="s">
        <v>563</v>
      </c>
      <c r="E123" s="257" t="n">
        <v>1</v>
      </c>
      <c r="F123" s="258" t="n">
        <v>24.74</v>
      </c>
      <c r="G123" s="256" t="n">
        <f aca="false">TRUNC(E123*F123,2)</f>
        <v>24.74</v>
      </c>
    </row>
    <row r="124" customFormat="false" ht="11.25" hidden="false" customHeight="false" outlineLevel="0" collapsed="false">
      <c r="A124" s="261"/>
      <c r="B124" s="262"/>
      <c r="C124" s="263"/>
      <c r="D124" s="264"/>
      <c r="E124" s="262"/>
      <c r="F124" s="262"/>
      <c r="G124" s="262"/>
      <c r="IO124" s="228"/>
      <c r="IP124" s="228"/>
    </row>
    <row r="125" customFormat="false" ht="24" hidden="false" customHeight="true" outlineLevel="0" collapsed="false">
      <c r="A125" s="266"/>
      <c r="B125" s="266"/>
      <c r="C125" s="228"/>
      <c r="D125" s="267"/>
      <c r="E125" s="267"/>
      <c r="F125" s="267"/>
      <c r="G125" s="267"/>
    </row>
    <row r="126" customFormat="false" ht="11.25" hidden="false" customHeight="false" outlineLevel="0" collapsed="false">
      <c r="A126" s="228" t="s">
        <v>674</v>
      </c>
      <c r="B126" s="228"/>
      <c r="C126" s="228"/>
      <c r="D126" s="268" t="s">
        <v>675</v>
      </c>
      <c r="E126" s="268"/>
      <c r="F126" s="268"/>
      <c r="G126" s="268"/>
    </row>
    <row r="127" customFormat="false" ht="11.25" hidden="false" customHeight="false" outlineLevel="0" collapsed="false">
      <c r="A127" s="228"/>
      <c r="B127" s="228"/>
      <c r="C127" s="228"/>
      <c r="D127" s="269" t="s">
        <v>676</v>
      </c>
      <c r="E127" s="269"/>
      <c r="F127" s="269"/>
      <c r="G127" s="269"/>
    </row>
  </sheetData>
  <mergeCells count="4">
    <mergeCell ref="A1:G1"/>
    <mergeCell ref="A125:B125"/>
    <mergeCell ref="D126:G126"/>
    <mergeCell ref="D127:G127"/>
  </mergeCells>
  <conditionalFormatting sqref="A125:B125">
    <cfRule type="expression" priority="2" aboveAverage="0" equalAverage="0" bottom="0" percent="0" rank="0" text="" dxfId="6">
      <formula>A125&lt;&gt;""</formula>
    </cfRule>
  </conditionalFormatting>
  <printOptions headings="false" gridLines="false" gridLinesSet="true" horizontalCentered="false" verticalCentered="false"/>
  <pageMargins left="0.747916666666667" right="0.747916666666667" top="0.984027777777778" bottom="0.984027777777778" header="0.511805555555555" footer="0.511805555555555"/>
  <pageSetup paperSize="9" scale="74"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2:D36"/>
  <sheetViews>
    <sheetView showFormulas="false" showGridLines="true" showRowColHeaders="true" showZeros="false" rightToLeft="false" tabSelected="false" showOutlineSymbols="true" defaultGridColor="true" view="pageBreakPreview" topLeftCell="A1" colorId="64" zoomScale="100" zoomScaleNormal="100" zoomScalePageLayoutView="100" workbookViewId="0">
      <selection pane="topLeft" activeCell="E9" activeCellId="0" sqref="E9"/>
    </sheetView>
  </sheetViews>
  <sheetFormatPr defaultColWidth="8.6875" defaultRowHeight="12.75" zeroHeight="false" outlineLevelRow="0" outlineLevelCol="0"/>
  <cols>
    <col collapsed="false" customWidth="true" hidden="false" outlineLevel="0" max="2" min="2" style="0" width="58.42"/>
    <col collapsed="false" customWidth="true" hidden="false" outlineLevel="0" max="4" min="4" style="0" width="13.86"/>
  </cols>
  <sheetData>
    <row r="2" customFormat="false" ht="25.5" hidden="false" customHeight="false" outlineLevel="0" collapsed="false">
      <c r="A2" s="270" t="s">
        <v>677</v>
      </c>
      <c r="B2" s="271" t="s">
        <v>678</v>
      </c>
      <c r="C2" s="270" t="s">
        <v>12</v>
      </c>
      <c r="D2" s="272" t="s">
        <v>679</v>
      </c>
    </row>
    <row r="3" customFormat="false" ht="12.75" hidden="false" customHeight="false" outlineLevel="0" collapsed="false">
      <c r="A3" s="273"/>
      <c r="B3" s="274" t="s">
        <v>680</v>
      </c>
      <c r="C3" s="275" t="s">
        <v>23</v>
      </c>
      <c r="D3" s="276" t="n">
        <v>135.91</v>
      </c>
    </row>
    <row r="4" customFormat="false" ht="12.75" hidden="false" customHeight="false" outlineLevel="0" collapsed="false">
      <c r="A4" s="273"/>
      <c r="B4" s="274" t="s">
        <v>681</v>
      </c>
      <c r="C4" s="275" t="s">
        <v>23</v>
      </c>
      <c r="D4" s="276" t="n">
        <v>99.27</v>
      </c>
    </row>
    <row r="5" customFormat="false" ht="12.75" hidden="false" customHeight="false" outlineLevel="0" collapsed="false">
      <c r="A5" s="273"/>
      <c r="B5" s="274" t="s">
        <v>682</v>
      </c>
      <c r="C5" s="275" t="s">
        <v>23</v>
      </c>
      <c r="D5" s="276" t="n">
        <v>125.9</v>
      </c>
    </row>
    <row r="6" customFormat="false" ht="12.75" hidden="false" customHeight="false" outlineLevel="0" collapsed="false">
      <c r="A6" s="272"/>
      <c r="B6" s="272" t="s">
        <v>683</v>
      </c>
      <c r="C6" s="270" t="s">
        <v>23</v>
      </c>
      <c r="D6" s="277" t="n">
        <f aca="false">MEDIAN(D3:D5)</f>
        <v>125.9</v>
      </c>
    </row>
    <row r="8" customFormat="false" ht="12.75" hidden="false" customHeight="false" outlineLevel="0" collapsed="false">
      <c r="A8" s="270" t="s">
        <v>684</v>
      </c>
      <c r="B8" s="271" t="str">
        <f aca="false">COMPOSIÇÕES!C20</f>
        <v>PLACA POLICARBONATO ALVEOLAR 6MM CRISTAL 210X600</v>
      </c>
      <c r="C8" s="270"/>
      <c r="D8" s="272" t="s">
        <v>679</v>
      </c>
    </row>
    <row r="9" customFormat="false" ht="12.75" hidden="false" customHeight="false" outlineLevel="0" collapsed="false">
      <c r="A9" s="273"/>
      <c r="B9" s="274" t="s">
        <v>685</v>
      </c>
      <c r="C9" s="275" t="s">
        <v>50</v>
      </c>
      <c r="D9" s="276" t="n">
        <f aca="false">533.9/2.1/4</f>
        <v>63.5595238095238</v>
      </c>
    </row>
    <row r="10" customFormat="false" ht="12.75" hidden="false" customHeight="false" outlineLevel="0" collapsed="false">
      <c r="A10" s="273"/>
      <c r="B10" s="274" t="s">
        <v>686</v>
      </c>
      <c r="C10" s="275" t="s">
        <v>50</v>
      </c>
      <c r="D10" s="276" t="n">
        <f aca="false">622.61/2.1/6</f>
        <v>49.4134920634921</v>
      </c>
    </row>
    <row r="11" customFormat="false" ht="12.75" hidden="false" customHeight="false" outlineLevel="0" collapsed="false">
      <c r="A11" s="273"/>
      <c r="B11" s="274" t="s">
        <v>687</v>
      </c>
      <c r="C11" s="275" t="s">
        <v>50</v>
      </c>
      <c r="D11" s="276" t="n">
        <f aca="false">212.41/1.05/3</f>
        <v>67.431746031746</v>
      </c>
    </row>
    <row r="12" customFormat="false" ht="12.75" hidden="false" customHeight="false" outlineLevel="0" collapsed="false">
      <c r="A12" s="272"/>
      <c r="B12" s="272" t="s">
        <v>683</v>
      </c>
      <c r="C12" s="270" t="s">
        <v>50</v>
      </c>
      <c r="D12" s="277" t="n">
        <f aca="false">MEDIAN(D9:D11)</f>
        <v>63.5595238095238</v>
      </c>
    </row>
    <row r="14" customFormat="false" ht="12.75" hidden="false" customHeight="false" outlineLevel="0" collapsed="false">
      <c r="A14" s="270" t="s">
        <v>688</v>
      </c>
      <c r="B14" s="271" t="str">
        <f aca="false">COMPOSIÇÕES!C64</f>
        <v>PUXADOR AÇO ESCOVADO 352MM</v>
      </c>
      <c r="C14" s="270"/>
      <c r="D14" s="272" t="s">
        <v>679</v>
      </c>
    </row>
    <row r="15" customFormat="false" ht="12.75" hidden="false" customHeight="false" outlineLevel="0" collapsed="false">
      <c r="A15" s="273"/>
      <c r="B15" s="274" t="s">
        <v>689</v>
      </c>
      <c r="C15" s="275" t="s">
        <v>23</v>
      </c>
      <c r="D15" s="276" t="n">
        <v>18.84</v>
      </c>
    </row>
    <row r="16" customFormat="false" ht="12.75" hidden="false" customHeight="false" outlineLevel="0" collapsed="false">
      <c r="A16" s="273"/>
      <c r="B16" s="274" t="s">
        <v>690</v>
      </c>
      <c r="C16" s="275" t="s">
        <v>23</v>
      </c>
      <c r="D16" s="276" t="n">
        <v>25.62</v>
      </c>
    </row>
    <row r="17" customFormat="false" ht="12.75" hidden="false" customHeight="false" outlineLevel="0" collapsed="false">
      <c r="A17" s="273"/>
      <c r="B17" s="274" t="s">
        <v>691</v>
      </c>
      <c r="C17" s="275" t="s">
        <v>23</v>
      </c>
      <c r="D17" s="276" t="n">
        <v>14.63</v>
      </c>
    </row>
    <row r="18" customFormat="false" ht="12.75" hidden="false" customHeight="false" outlineLevel="0" collapsed="false">
      <c r="A18" s="272"/>
      <c r="B18" s="272" t="s">
        <v>683</v>
      </c>
      <c r="C18" s="270" t="s">
        <v>23</v>
      </c>
      <c r="D18" s="277" t="n">
        <f aca="false">MEDIAN(D15:D17)</f>
        <v>18.84</v>
      </c>
    </row>
    <row r="20" customFormat="false" ht="12.75" hidden="false" customHeight="false" outlineLevel="0" collapsed="false">
      <c r="A20" s="270" t="s">
        <v>692</v>
      </c>
      <c r="B20" s="271" t="str">
        <f aca="false">COMPOSIÇÕES!C65</f>
        <v>CORREDIÇA TELESCÓPICA 400MM</v>
      </c>
      <c r="C20" s="270"/>
      <c r="D20" s="272" t="s">
        <v>679</v>
      </c>
    </row>
    <row r="21" customFormat="false" ht="12.75" hidden="false" customHeight="false" outlineLevel="0" collapsed="false">
      <c r="A21" s="273"/>
      <c r="B21" s="274" t="s">
        <v>693</v>
      </c>
      <c r="C21" s="275" t="s">
        <v>622</v>
      </c>
      <c r="D21" s="276" t="n">
        <v>20.49</v>
      </c>
    </row>
    <row r="22" customFormat="false" ht="12.75" hidden="false" customHeight="false" outlineLevel="0" collapsed="false">
      <c r="A22" s="273"/>
      <c r="B22" s="274" t="s">
        <v>694</v>
      </c>
      <c r="C22" s="275" t="s">
        <v>622</v>
      </c>
      <c r="D22" s="276" t="n">
        <v>12.37</v>
      </c>
    </row>
    <row r="23" customFormat="false" ht="12.75" hidden="false" customHeight="false" outlineLevel="0" collapsed="false">
      <c r="A23" s="273"/>
      <c r="B23" s="274" t="s">
        <v>680</v>
      </c>
      <c r="C23" s="275" t="s">
        <v>622</v>
      </c>
      <c r="D23" s="276" t="n">
        <v>16.99</v>
      </c>
    </row>
    <row r="24" customFormat="false" ht="12.75" hidden="false" customHeight="false" outlineLevel="0" collapsed="false">
      <c r="A24" s="272"/>
      <c r="B24" s="272" t="s">
        <v>683</v>
      </c>
      <c r="C24" s="270" t="s">
        <v>23</v>
      </c>
      <c r="D24" s="277" t="n">
        <f aca="false">MEDIAN(D21:D23)</f>
        <v>16.99</v>
      </c>
    </row>
    <row r="26" customFormat="false" ht="12.75" hidden="false" customHeight="false" outlineLevel="0" collapsed="false">
      <c r="A26" s="270" t="s">
        <v>695</v>
      </c>
      <c r="B26" s="271" t="str">
        <f aca="false">COMPOSIÇÕES!C67</f>
        <v>FITA DE BORDO PVC  22MM , BRANCO</v>
      </c>
      <c r="C26" s="270"/>
      <c r="D26" s="272" t="s">
        <v>679</v>
      </c>
    </row>
    <row r="27" customFormat="false" ht="12.75" hidden="false" customHeight="false" outlineLevel="0" collapsed="false">
      <c r="A27" s="273"/>
      <c r="B27" s="274" t="s">
        <v>696</v>
      </c>
      <c r="C27" s="275" t="s">
        <v>116</v>
      </c>
      <c r="D27" s="276" t="n">
        <f aca="false">7/10</f>
        <v>0.7</v>
      </c>
    </row>
    <row r="28" customFormat="false" ht="12.75" hidden="false" customHeight="false" outlineLevel="0" collapsed="false">
      <c r="A28" s="273"/>
      <c r="B28" s="274" t="s">
        <v>697</v>
      </c>
      <c r="C28" s="275" t="s">
        <v>116</v>
      </c>
      <c r="D28" s="276" t="n">
        <f aca="false">81.13/50</f>
        <v>1.6226</v>
      </c>
    </row>
    <row r="29" customFormat="false" ht="12.75" hidden="false" customHeight="false" outlineLevel="0" collapsed="false">
      <c r="A29" s="273"/>
      <c r="B29" s="274" t="s">
        <v>698</v>
      </c>
      <c r="C29" s="275" t="s">
        <v>116</v>
      </c>
      <c r="D29" s="276" t="n">
        <f aca="false">8.62/10</f>
        <v>0.862</v>
      </c>
    </row>
    <row r="30" customFormat="false" ht="12.75" hidden="false" customHeight="false" outlineLevel="0" collapsed="false">
      <c r="A30" s="272"/>
      <c r="B30" s="272" t="s">
        <v>683</v>
      </c>
      <c r="C30" s="270" t="s">
        <v>116</v>
      </c>
      <c r="D30" s="277" t="n">
        <f aca="false">MEDIAN(D27:D29)</f>
        <v>0.862</v>
      </c>
    </row>
    <row r="32" customFormat="false" ht="12.75" hidden="false" customHeight="false" outlineLevel="0" collapsed="false">
      <c r="A32" s="270" t="s">
        <v>699</v>
      </c>
      <c r="B32" s="271" t="str">
        <f aca="false">COMPOSIÇÕES!C75</f>
        <v>DOBRADIÇA RETA</v>
      </c>
      <c r="C32" s="270"/>
      <c r="D32" s="272" t="s">
        <v>679</v>
      </c>
    </row>
    <row r="33" customFormat="false" ht="12.75" hidden="false" customHeight="false" outlineLevel="0" collapsed="false">
      <c r="A33" s="273"/>
      <c r="B33" s="274" t="s">
        <v>700</v>
      </c>
      <c r="C33" s="275" t="s">
        <v>23</v>
      </c>
      <c r="D33" s="276" t="n">
        <v>3.2</v>
      </c>
    </row>
    <row r="34" customFormat="false" ht="12.75" hidden="false" customHeight="false" outlineLevel="0" collapsed="false">
      <c r="A34" s="273"/>
      <c r="B34" s="274" t="s">
        <v>701</v>
      </c>
      <c r="C34" s="275" t="s">
        <v>23</v>
      </c>
      <c r="D34" s="276" t="n">
        <v>2.51</v>
      </c>
    </row>
    <row r="35" customFormat="false" ht="12.75" hidden="false" customHeight="false" outlineLevel="0" collapsed="false">
      <c r="A35" s="273"/>
      <c r="B35" s="274" t="s">
        <v>694</v>
      </c>
      <c r="C35" s="275" t="s">
        <v>23</v>
      </c>
      <c r="D35" s="276" t="n">
        <v>1.94</v>
      </c>
    </row>
    <row r="36" customFormat="false" ht="12.75" hidden="false" customHeight="false" outlineLevel="0" collapsed="false">
      <c r="A36" s="272"/>
      <c r="B36" s="272" t="s">
        <v>683</v>
      </c>
      <c r="C36" s="270" t="s">
        <v>23</v>
      </c>
      <c r="D36" s="277" t="n">
        <f aca="false">MEDIAN(D33:D35)</f>
        <v>2.51</v>
      </c>
    </row>
  </sheetData>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11</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2023-05-03T14:23:06Z</dcterms:created>
  <dc:creator>Gustavo Machado Duffles Teixeira</dc:creator>
  <dc:description/>
  <dc:language>pt-BR</dc:language>
  <cp:lastModifiedBy/>
  <cp:lastPrinted>2023-07-18T17:17:27Z</cp:lastPrinted>
  <dcterms:modified xsi:type="dcterms:W3CDTF">2023-07-27T11:24:17Z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